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7B1F6D12-875F-4998-903A-381FDD98A06F}" xr6:coauthVersionLast="47" xr6:coauthVersionMax="47" xr10:uidLastSave="{00000000-0000-0000-0000-000000000000}"/>
  <bookViews>
    <workbookView xWindow="-110" yWindow="-110" windowWidth="19420" windowHeight="11500" tabRatio="938" xr2:uid="{BED1E122-55FB-4D41-8BB1-7006A0A898B7}"/>
  </bookViews>
  <sheets>
    <sheet name="Смета СМР" sheetId="2" r:id="rId1"/>
    <sheet name="Лист1" sheetId="3" r:id="rId2"/>
  </sheets>
  <definedNames>
    <definedName name="_xlnm._FilterDatabase" localSheetId="0" hidden="1">'Смета СМР'!$B$14:$B$303</definedName>
    <definedName name="VATRate">0.18</definedName>
    <definedName name="_xlnm.Print_Area" localSheetId="0">'Смета СМР'!$A$1:$M$175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1" i="2" l="1"/>
  <c r="L168" i="2" l="1"/>
  <c r="I168" i="2"/>
  <c r="K168" i="2" s="1"/>
  <c r="M168" i="2" s="1"/>
  <c r="F64" i="2" l="1"/>
  <c r="I65" i="2"/>
  <c r="G163" i="2"/>
  <c r="M163" i="2" s="1"/>
  <c r="F163" i="2"/>
  <c r="H163" i="2" s="1"/>
  <c r="G162" i="2"/>
  <c r="M162" i="2" s="1"/>
  <c r="F162" i="2"/>
  <c r="H162" i="2" s="1"/>
  <c r="D122" i="2"/>
  <c r="D118" i="2"/>
  <c r="D116" i="2"/>
  <c r="D114" i="2"/>
  <c r="D112" i="2"/>
  <c r="D105" i="2"/>
  <c r="D101" i="2"/>
  <c r="D99" i="2"/>
  <c r="D97" i="2"/>
  <c r="D95" i="2"/>
  <c r="D93" i="2"/>
  <c r="D90" i="2"/>
  <c r="D87" i="2"/>
  <c r="D84" i="2"/>
  <c r="D81" i="2"/>
  <c r="D79" i="2"/>
  <c r="D77" i="2"/>
  <c r="D75" i="2"/>
  <c r="D72" i="2"/>
  <c r="D68" i="2"/>
  <c r="D64" i="2"/>
  <c r="D61" i="2"/>
  <c r="D56" i="2"/>
  <c r="D37" i="2"/>
  <c r="D140" i="2"/>
  <c r="D137" i="2"/>
  <c r="D133" i="2"/>
  <c r="D131" i="2"/>
  <c r="D129" i="2"/>
  <c r="D126" i="2"/>
  <c r="D124" i="2"/>
  <c r="A22" i="2"/>
  <c r="L158" i="2"/>
  <c r="K158" i="2"/>
  <c r="G151" i="2"/>
  <c r="M151" i="2" s="1"/>
  <c r="F151" i="2"/>
  <c r="L44" i="2"/>
  <c r="I44" i="2"/>
  <c r="K44" i="2" s="1"/>
  <c r="M44" i="2" s="1"/>
  <c r="L43" i="2"/>
  <c r="I43" i="2"/>
  <c r="K43" i="2" s="1"/>
  <c r="M43" i="2" s="1"/>
  <c r="D55" i="2"/>
  <c r="D53" i="2"/>
  <c r="L71" i="2"/>
  <c r="I71" i="2"/>
  <c r="K71" i="2" s="1"/>
  <c r="M71" i="2" s="1"/>
  <c r="L70" i="2"/>
  <c r="I70" i="2"/>
  <c r="K70" i="2" s="1"/>
  <c r="M70" i="2" s="1"/>
  <c r="L63" i="2"/>
  <c r="I63" i="2"/>
  <c r="K63" i="2" s="1"/>
  <c r="M63" i="2" s="1"/>
  <c r="G167" i="2"/>
  <c r="M167" i="2" s="1"/>
  <c r="F167" i="2"/>
  <c r="H167" i="2" s="1"/>
  <c r="L166" i="2"/>
  <c r="L169" i="2" s="1"/>
  <c r="I166" i="2"/>
  <c r="K166" i="2" s="1"/>
  <c r="K169" i="2" s="1"/>
  <c r="G165" i="2"/>
  <c r="M165" i="2" s="1"/>
  <c r="F165" i="2"/>
  <c r="H165" i="2" s="1"/>
  <c r="G164" i="2"/>
  <c r="M164" i="2" s="1"/>
  <c r="F164" i="2"/>
  <c r="H164" i="2" s="1"/>
  <c r="G161" i="2"/>
  <c r="M161" i="2" s="1"/>
  <c r="F161" i="2"/>
  <c r="H161" i="2" s="1"/>
  <c r="G160" i="2"/>
  <c r="F160" i="2"/>
  <c r="H160" i="2" s="1"/>
  <c r="M160" i="2" l="1"/>
  <c r="G169" i="2"/>
  <c r="H169" i="2"/>
  <c r="H151" i="2"/>
  <c r="M166" i="2"/>
  <c r="M169" i="2" l="1"/>
  <c r="G152" i="2"/>
  <c r="M152" i="2" s="1"/>
  <c r="F152" i="2"/>
  <c r="H152" i="2" s="1"/>
  <c r="D47" i="2" l="1"/>
  <c r="D46" i="2"/>
  <c r="L58" i="2"/>
  <c r="I58" i="2"/>
  <c r="K58" i="2" s="1"/>
  <c r="M58" i="2" s="1"/>
  <c r="A23" i="2" l="1"/>
  <c r="A24" i="2" s="1"/>
  <c r="A25" i="2" s="1"/>
  <c r="A26" i="2" s="1"/>
  <c r="A27" i="2" s="1"/>
  <c r="A28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I27" i="2"/>
  <c r="K27" i="2" s="1"/>
  <c r="M27" i="2" s="1"/>
  <c r="L27" i="2"/>
  <c r="I28" i="2"/>
  <c r="K28" i="2" s="1"/>
  <c r="M28" i="2" s="1"/>
  <c r="L28" i="2"/>
  <c r="G61" i="2"/>
  <c r="L62" i="2"/>
  <c r="I62" i="2"/>
  <c r="K62" i="2" s="1"/>
  <c r="F61" i="2"/>
  <c r="L57" i="2"/>
  <c r="I57" i="2"/>
  <c r="K57" i="2" s="1"/>
  <c r="M57" i="2" s="1"/>
  <c r="G56" i="2"/>
  <c r="F56" i="2"/>
  <c r="H56" i="2" s="1"/>
  <c r="M62" i="2" l="1"/>
  <c r="A43" i="2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M61" i="2"/>
  <c r="M56" i="2"/>
  <c r="H61" i="2"/>
  <c r="A60" i="2" l="1"/>
  <c r="A61" i="2" s="1"/>
  <c r="A62" i="2" s="1"/>
  <c r="L26" i="2"/>
  <c r="I26" i="2"/>
  <c r="K26" i="2" s="1"/>
  <c r="M26" i="2" s="1"/>
  <c r="L25" i="2"/>
  <c r="I25" i="2"/>
  <c r="K25" i="2" s="1"/>
  <c r="M25" i="2" s="1"/>
  <c r="L24" i="2"/>
  <c r="I24" i="2"/>
  <c r="K24" i="2" s="1"/>
  <c r="M24" i="2" s="1"/>
  <c r="L23" i="2"/>
  <c r="L29" i="2" s="1"/>
  <c r="I23" i="2"/>
  <c r="K23" i="2" s="1"/>
  <c r="G22" i="2"/>
  <c r="G29" i="2" s="1"/>
  <c r="F22" i="2"/>
  <c r="H22" i="2" s="1"/>
  <c r="H29" i="2" s="1"/>
  <c r="A63" i="2" l="1"/>
  <c r="A64" i="2" s="1"/>
  <c r="A65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5" i="2" s="1"/>
  <c r="A106" i="2" s="1"/>
  <c r="A107" i="2" s="1"/>
  <c r="A108" i="2" s="1"/>
  <c r="A109" i="2" s="1"/>
  <c r="A110" i="2" s="1"/>
  <c r="A111" i="2" s="1"/>
  <c r="M23" i="2"/>
  <c r="K29" i="2"/>
  <c r="M22" i="2"/>
  <c r="M29" i="2" l="1"/>
  <c r="A112" i="2"/>
  <c r="A113" i="2" s="1"/>
  <c r="A114" i="2" s="1"/>
  <c r="A115" i="2" s="1"/>
  <c r="A116" i="2" s="1"/>
  <c r="A117" i="2" s="1"/>
  <c r="A118" i="2" s="1"/>
  <c r="A119" i="2" s="1"/>
  <c r="A122" i="2" s="1"/>
  <c r="A123" i="2" s="1"/>
  <c r="A124" i="2" s="1"/>
  <c r="A125" i="2" s="1"/>
  <c r="I139" i="2"/>
  <c r="K139" i="2" s="1"/>
  <c r="M139" i="2" s="1"/>
  <c r="L139" i="2"/>
  <c r="L113" i="2"/>
  <c r="I113" i="2"/>
  <c r="K113" i="2" s="1"/>
  <c r="M113" i="2" s="1"/>
  <c r="F112" i="2"/>
  <c r="L112" i="2"/>
  <c r="A126" i="2" l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K112" i="2"/>
  <c r="G112" i="2"/>
  <c r="H112" i="2"/>
  <c r="A137" i="2" l="1"/>
  <c r="A138" i="2" s="1"/>
  <c r="A139" i="2" s="1"/>
  <c r="A140" i="2" s="1"/>
  <c r="A141" i="2" s="1"/>
  <c r="A142" i="2" s="1"/>
  <c r="A143" i="2" s="1"/>
  <c r="A144" i="2" s="1"/>
  <c r="M112" i="2"/>
  <c r="A147" i="2" l="1"/>
  <c r="A148" i="2" s="1"/>
  <c r="A149" i="2" s="1"/>
  <c r="A150" i="2" s="1"/>
  <c r="A151" i="2" s="1"/>
  <c r="A152" i="2" s="1"/>
  <c r="A155" i="2" s="1"/>
  <c r="A156" i="2" s="1"/>
  <c r="A157" i="2" s="1"/>
  <c r="L19" i="2"/>
  <c r="K19" i="2"/>
  <c r="G19" i="2"/>
  <c r="G20" i="2" s="1"/>
  <c r="F19" i="2"/>
  <c r="H19" i="2" s="1"/>
  <c r="A160" i="2" l="1"/>
  <c r="A161" i="2" s="1"/>
  <c r="A162" i="2" s="1"/>
  <c r="A163" i="2" s="1"/>
  <c r="A164" i="2" s="1"/>
  <c r="A165" i="2" s="1"/>
  <c r="A166" i="2" s="1"/>
  <c r="A167" i="2" s="1"/>
  <c r="A168" i="2" s="1"/>
  <c r="H20" i="2"/>
  <c r="K20" i="2"/>
  <c r="L20" i="2"/>
  <c r="M19" i="2"/>
  <c r="M20" i="2" l="1"/>
  <c r="L135" i="2"/>
  <c r="I135" i="2"/>
  <c r="K135" i="2" s="1"/>
  <c r="M135" i="2" s="1"/>
  <c r="L42" i="2" l="1"/>
  <c r="I42" i="2"/>
  <c r="K42" i="2" s="1"/>
  <c r="M42" i="2" s="1"/>
  <c r="L41" i="2" l="1"/>
  <c r="I41" i="2"/>
  <c r="K41" i="2" s="1"/>
  <c r="M41" i="2" s="1"/>
  <c r="L40" i="2"/>
  <c r="I40" i="2"/>
  <c r="K40" i="2" s="1"/>
  <c r="M40" i="2" s="1"/>
  <c r="G39" i="2"/>
  <c r="M39" i="2" s="1"/>
  <c r="F39" i="2"/>
  <c r="H39" i="2" s="1"/>
  <c r="L128" i="2" l="1"/>
  <c r="I128" i="2"/>
  <c r="K128" i="2" s="1"/>
  <c r="M128" i="2" s="1"/>
  <c r="L127" i="2"/>
  <c r="I127" i="2"/>
  <c r="K127" i="2" s="1"/>
  <c r="M127" i="2" s="1"/>
  <c r="G126" i="2" l="1"/>
  <c r="F126" i="2"/>
  <c r="H126" i="2" l="1"/>
  <c r="M126" i="2"/>
  <c r="I125" i="2" l="1"/>
  <c r="K125" i="2" s="1"/>
  <c r="M125" i="2" s="1"/>
  <c r="L125" i="2"/>
  <c r="I123" i="2"/>
  <c r="I132" i="2"/>
  <c r="L143" i="2" l="1"/>
  <c r="I143" i="2"/>
  <c r="K143" i="2" s="1"/>
  <c r="L138" i="2"/>
  <c r="I138" i="2"/>
  <c r="K138" i="2" s="1"/>
  <c r="M138" i="2" s="1"/>
  <c r="L134" i="2"/>
  <c r="I134" i="2"/>
  <c r="K134" i="2" s="1"/>
  <c r="M134" i="2" s="1"/>
  <c r="K65" i="2"/>
  <c r="L65" i="2"/>
  <c r="L66" i="2" s="1"/>
  <c r="M65" i="2" l="1"/>
  <c r="K66" i="2"/>
  <c r="M143" i="2"/>
  <c r="L115" i="2" l="1"/>
  <c r="I115" i="2"/>
  <c r="K115" i="2" s="1"/>
  <c r="M115" i="2" s="1"/>
  <c r="F93" i="2" l="1"/>
  <c r="L100" i="2"/>
  <c r="I100" i="2"/>
  <c r="K100" i="2" s="1"/>
  <c r="M100" i="2" s="1"/>
  <c r="L32" i="2"/>
  <c r="L33" i="2"/>
  <c r="L34" i="2"/>
  <c r="L35" i="2"/>
  <c r="L36" i="2"/>
  <c r="L46" i="2"/>
  <c r="L47" i="2"/>
  <c r="L48" i="2"/>
  <c r="L51" i="2"/>
  <c r="L53" i="2"/>
  <c r="L55" i="2"/>
  <c r="L69" i="2"/>
  <c r="L73" i="2"/>
  <c r="L74" i="2"/>
  <c r="L76" i="2"/>
  <c r="L78" i="2"/>
  <c r="L80" i="2"/>
  <c r="L82" i="2"/>
  <c r="L83" i="2"/>
  <c r="L85" i="2"/>
  <c r="L86" i="2"/>
  <c r="L88" i="2"/>
  <c r="L89" i="2"/>
  <c r="L91" i="2"/>
  <c r="L92" i="2"/>
  <c r="L94" i="2"/>
  <c r="L96" i="2"/>
  <c r="L98" i="2"/>
  <c r="L102" i="2"/>
  <c r="L106" i="2"/>
  <c r="L107" i="2"/>
  <c r="L108" i="2"/>
  <c r="L109" i="2"/>
  <c r="L110" i="2"/>
  <c r="L111" i="2"/>
  <c r="L117" i="2"/>
  <c r="L119" i="2"/>
  <c r="L123" i="2"/>
  <c r="L130" i="2"/>
  <c r="L132" i="2"/>
  <c r="L141" i="2"/>
  <c r="L142" i="2"/>
  <c r="L149" i="2"/>
  <c r="L150" i="2"/>
  <c r="G87" i="2"/>
  <c r="G144" i="2"/>
  <c r="M144" i="2" s="1"/>
  <c r="F144" i="2"/>
  <c r="H144" i="2" s="1"/>
  <c r="I150" i="2"/>
  <c r="K150" i="2" s="1"/>
  <c r="M150" i="2" s="1"/>
  <c r="I111" i="2"/>
  <c r="K111" i="2" s="1"/>
  <c r="M111" i="2" s="1"/>
  <c r="I55" i="2"/>
  <c r="K55" i="2" s="1"/>
  <c r="G54" i="2"/>
  <c r="F54" i="2"/>
  <c r="H54" i="2" s="1"/>
  <c r="I53" i="2"/>
  <c r="K53" i="2" s="1"/>
  <c r="G52" i="2"/>
  <c r="M52" i="2" s="1"/>
  <c r="F52" i="2"/>
  <c r="H52" i="2" s="1"/>
  <c r="I51" i="2"/>
  <c r="K51" i="2" s="1"/>
  <c r="G50" i="2"/>
  <c r="F50" i="2"/>
  <c r="H50" i="2" s="1"/>
  <c r="I91" i="2"/>
  <c r="K91" i="2" s="1"/>
  <c r="M91" i="2" s="1"/>
  <c r="I119" i="2"/>
  <c r="K119" i="2" s="1"/>
  <c r="M119" i="2" s="1"/>
  <c r="I33" i="2"/>
  <c r="K33" i="2" s="1"/>
  <c r="M33" i="2" s="1"/>
  <c r="G64" i="2"/>
  <c r="I141" i="2"/>
  <c r="K141" i="2" s="1"/>
  <c r="I94" i="2"/>
  <c r="K94" i="2" s="1"/>
  <c r="M94" i="2" s="1"/>
  <c r="I82" i="2"/>
  <c r="K82" i="2" s="1"/>
  <c r="M82" i="2" s="1"/>
  <c r="I80" i="2"/>
  <c r="K80" i="2" s="1"/>
  <c r="M80" i="2" s="1"/>
  <c r="I78" i="2"/>
  <c r="K78" i="2" s="1"/>
  <c r="M78" i="2" s="1"/>
  <c r="I32" i="2"/>
  <c r="K32" i="2" s="1"/>
  <c r="I130" i="2"/>
  <c r="K130" i="2" s="1"/>
  <c r="M130" i="2" s="1"/>
  <c r="G77" i="2"/>
  <c r="M77" i="2" s="1"/>
  <c r="F77" i="2"/>
  <c r="H77" i="2" s="1"/>
  <c r="I38" i="2"/>
  <c r="I36" i="2"/>
  <c r="K36" i="2" s="1"/>
  <c r="M36" i="2" s="1"/>
  <c r="I35" i="2"/>
  <c r="K35" i="2" s="1"/>
  <c r="M35" i="2" s="1"/>
  <c r="I34" i="2"/>
  <c r="K34" i="2" s="1"/>
  <c r="M34" i="2" s="1"/>
  <c r="G31" i="2"/>
  <c r="F31" i="2"/>
  <c r="H31" i="2" s="1"/>
  <c r="I149" i="2"/>
  <c r="K149" i="2" s="1"/>
  <c r="G148" i="2"/>
  <c r="F148" i="2"/>
  <c r="H148" i="2" s="1"/>
  <c r="F37" i="2"/>
  <c r="K132" i="2"/>
  <c r="F131" i="2"/>
  <c r="H131" i="2" s="1"/>
  <c r="F147" i="2"/>
  <c r="H147" i="2" s="1"/>
  <c r="H153" i="2" s="1"/>
  <c r="G147" i="2"/>
  <c r="K123" i="2"/>
  <c r="G122" i="2"/>
  <c r="F122" i="2"/>
  <c r="H122" i="2" s="1"/>
  <c r="F129" i="2"/>
  <c r="H129" i="2" s="1"/>
  <c r="G81" i="2"/>
  <c r="F81" i="2"/>
  <c r="H81" i="2" s="1"/>
  <c r="G79" i="2"/>
  <c r="F79" i="2"/>
  <c r="H79" i="2" s="1"/>
  <c r="H64" i="2"/>
  <c r="H66" i="2" s="1"/>
  <c r="I76" i="2"/>
  <c r="K76" i="2" s="1"/>
  <c r="M76" i="2" s="1"/>
  <c r="G131" i="2"/>
  <c r="M131" i="2" s="1"/>
  <c r="G129" i="2"/>
  <c r="M129" i="2" s="1"/>
  <c r="I74" i="2"/>
  <c r="K74" i="2" s="1"/>
  <c r="I73" i="2"/>
  <c r="K73" i="2" s="1"/>
  <c r="I69" i="2"/>
  <c r="K69" i="2" s="1"/>
  <c r="F133" i="2"/>
  <c r="H133" i="2" s="1"/>
  <c r="G133" i="2"/>
  <c r="I46" i="2"/>
  <c r="K46" i="2" s="1"/>
  <c r="F157" i="2"/>
  <c r="H157" i="2" s="1"/>
  <c r="G118" i="2"/>
  <c r="F118" i="2"/>
  <c r="H118" i="2" s="1"/>
  <c r="F99" i="2"/>
  <c r="H99" i="2" s="1"/>
  <c r="F75" i="2"/>
  <c r="H75" i="2" s="1"/>
  <c r="F49" i="2"/>
  <c r="H49" i="2" s="1"/>
  <c r="G157" i="2"/>
  <c r="I110" i="2"/>
  <c r="K110" i="2" s="1"/>
  <c r="M110" i="2" s="1"/>
  <c r="G99" i="2"/>
  <c r="G75" i="2"/>
  <c r="G49" i="2"/>
  <c r="M49" i="2" s="1"/>
  <c r="I106" i="2"/>
  <c r="K106" i="2" s="1"/>
  <c r="I86" i="2"/>
  <c r="K86" i="2" s="1"/>
  <c r="M86" i="2" s="1"/>
  <c r="I47" i="2"/>
  <c r="K47" i="2" s="1"/>
  <c r="I48" i="2"/>
  <c r="K48" i="2" s="1"/>
  <c r="I85" i="2"/>
  <c r="K85" i="2" s="1"/>
  <c r="M85" i="2" s="1"/>
  <c r="I88" i="2"/>
  <c r="K88" i="2" s="1"/>
  <c r="I89" i="2"/>
  <c r="K89" i="2" s="1"/>
  <c r="M89" i="2" s="1"/>
  <c r="I92" i="2"/>
  <c r="K92" i="2" s="1"/>
  <c r="M92" i="2" s="1"/>
  <c r="I96" i="2"/>
  <c r="K96" i="2" s="1"/>
  <c r="M96" i="2" s="1"/>
  <c r="I98" i="2"/>
  <c r="K98" i="2" s="1"/>
  <c r="M98" i="2" s="1"/>
  <c r="I102" i="2"/>
  <c r="K102" i="2" s="1"/>
  <c r="I107" i="2"/>
  <c r="K107" i="2" s="1"/>
  <c r="M107" i="2" s="1"/>
  <c r="I108" i="2"/>
  <c r="K108" i="2" s="1"/>
  <c r="M108" i="2" s="1"/>
  <c r="I109" i="2"/>
  <c r="K109" i="2" s="1"/>
  <c r="M109" i="2" s="1"/>
  <c r="G116" i="2"/>
  <c r="G45" i="2"/>
  <c r="G68" i="2"/>
  <c r="G72" i="2"/>
  <c r="G84" i="2"/>
  <c r="G95" i="2"/>
  <c r="G105" i="2"/>
  <c r="G114" i="2"/>
  <c r="G124" i="2"/>
  <c r="G136" i="2"/>
  <c r="G137" i="2"/>
  <c r="G140" i="2"/>
  <c r="G155" i="2"/>
  <c r="G158" i="2" s="1"/>
  <c r="G156" i="2"/>
  <c r="F45" i="2"/>
  <c r="H45" i="2" s="1"/>
  <c r="F68" i="2"/>
  <c r="H68" i="2" s="1"/>
  <c r="F72" i="2"/>
  <c r="H72" i="2" s="1"/>
  <c r="F84" i="2"/>
  <c r="H84" i="2" s="1"/>
  <c r="F87" i="2"/>
  <c r="F90" i="2"/>
  <c r="F95" i="2"/>
  <c r="H95" i="2" s="1"/>
  <c r="F97" i="2"/>
  <c r="H97" i="2" s="1"/>
  <c r="F101" i="2"/>
  <c r="H101" i="2" s="1"/>
  <c r="F105" i="2"/>
  <c r="H105" i="2" s="1"/>
  <c r="F114" i="2"/>
  <c r="H114" i="2" s="1"/>
  <c r="F116" i="2"/>
  <c r="H116" i="2" s="1"/>
  <c r="F124" i="2"/>
  <c r="H124" i="2" s="1"/>
  <c r="F136" i="2"/>
  <c r="H136" i="2" s="1"/>
  <c r="F137" i="2"/>
  <c r="H137" i="2" s="1"/>
  <c r="F140" i="2"/>
  <c r="H140" i="2" s="1"/>
  <c r="F155" i="2"/>
  <c r="H155" i="2" s="1"/>
  <c r="F156" i="2"/>
  <c r="H156" i="2" s="1"/>
  <c r="I117" i="2"/>
  <c r="K117" i="2" s="1"/>
  <c r="I142" i="2"/>
  <c r="K142" i="2" s="1"/>
  <c r="I83" i="2"/>
  <c r="K83" i="2" s="1"/>
  <c r="M83" i="2" s="1"/>
  <c r="G101" i="2"/>
  <c r="G97" i="2"/>
  <c r="G120" i="2" l="1"/>
  <c r="K153" i="2"/>
  <c r="K145" i="2"/>
  <c r="H120" i="2"/>
  <c r="L153" i="2"/>
  <c r="L145" i="2"/>
  <c r="M147" i="2"/>
  <c r="G153" i="2"/>
  <c r="K103" i="2"/>
  <c r="K120" i="2"/>
  <c r="L103" i="2"/>
  <c r="H158" i="2"/>
  <c r="M64" i="2"/>
  <c r="M66" i="2" s="1"/>
  <c r="G66" i="2"/>
  <c r="L120" i="2"/>
  <c r="H145" i="2"/>
  <c r="G145" i="2"/>
  <c r="M106" i="2"/>
  <c r="M88" i="2"/>
  <c r="M87" i="2"/>
  <c r="M32" i="2"/>
  <c r="M122" i="2"/>
  <c r="M31" i="2"/>
  <c r="M149" i="2"/>
  <c r="M123" i="2"/>
  <c r="M132" i="2"/>
  <c r="M105" i="2"/>
  <c r="G90" i="2"/>
  <c r="G103" i="2" s="1"/>
  <c r="M45" i="2"/>
  <c r="M47" i="2"/>
  <c r="M51" i="2"/>
  <c r="M54" i="2"/>
  <c r="M53" i="2"/>
  <c r="M72" i="2"/>
  <c r="M74" i="2"/>
  <c r="M69" i="2"/>
  <c r="M136" i="2"/>
  <c r="M48" i="2"/>
  <c r="M55" i="2"/>
  <c r="M142" i="2"/>
  <c r="H90" i="2"/>
  <c r="M137" i="2"/>
  <c r="M84" i="2"/>
  <c r="M75" i="2"/>
  <c r="M133" i="2"/>
  <c r="M102" i="2"/>
  <c r="M46" i="2"/>
  <c r="M79" i="2"/>
  <c r="M95" i="2"/>
  <c r="M124" i="2"/>
  <c r="M157" i="2"/>
  <c r="H93" i="2"/>
  <c r="M101" i="2"/>
  <c r="M141" i="2"/>
  <c r="M81" i="2"/>
  <c r="M50" i="2"/>
  <c r="M114" i="2"/>
  <c r="M68" i="2"/>
  <c r="G93" i="2"/>
  <c r="M116" i="2"/>
  <c r="M140" i="2"/>
  <c r="M97" i="2"/>
  <c r="M99" i="2"/>
  <c r="M118" i="2"/>
  <c r="M148" i="2"/>
  <c r="M156" i="2"/>
  <c r="M117" i="2"/>
  <c r="M73" i="2"/>
  <c r="M155" i="2"/>
  <c r="H87" i="2"/>
  <c r="M158" i="2" l="1"/>
  <c r="M120" i="2"/>
  <c r="H103" i="2"/>
  <c r="M153" i="2"/>
  <c r="M145" i="2"/>
  <c r="M90" i="2"/>
  <c r="M93" i="2"/>
  <c r="M103" i="2" l="1"/>
  <c r="L38" i="2"/>
  <c r="L59" i="2" s="1"/>
  <c r="L170" i="2" s="1"/>
  <c r="H37" i="2"/>
  <c r="H59" i="2" s="1"/>
  <c r="H170" i="2" s="1"/>
  <c r="K38" i="2"/>
  <c r="K59" i="2" s="1"/>
  <c r="K170" i="2" s="1"/>
  <c r="M173" i="2" l="1"/>
  <c r="M38" i="2"/>
  <c r="G37" i="2"/>
  <c r="G59" i="2" s="1"/>
  <c r="G170" i="2" s="1"/>
  <c r="M171" i="2" s="1"/>
  <c r="M37" i="2" l="1"/>
  <c r="M59" i="2" s="1"/>
  <c r="M170" i="2" s="1"/>
  <c r="M172" i="2" l="1"/>
  <c r="M174" i="2" s="1"/>
  <c r="M175" i="2" l="1"/>
  <c r="M176" i="2" s="1"/>
  <c r="L14" i="2"/>
</calcChain>
</file>

<file path=xl/sharedStrings.xml><?xml version="1.0" encoding="utf-8"?>
<sst xmlns="http://schemas.openxmlformats.org/spreadsheetml/2006/main" count="414" uniqueCount="280">
  <si>
    <t>Наименование видов работ и затрат</t>
  </si>
  <si>
    <t xml:space="preserve">Ед. изм. </t>
  </si>
  <si>
    <t>Кол-во</t>
  </si>
  <si>
    <t xml:space="preserve">  СМЕТА</t>
  </si>
  <si>
    <t>Ремонтные и монтажные работы</t>
  </si>
  <si>
    <t>(наименование работ)</t>
  </si>
  <si>
    <t xml:space="preserve"> Офисно - складские   помещения</t>
  </si>
  <si>
    <t>( наименование объекта)</t>
  </si>
  <si>
    <t>(адрес объекта)</t>
  </si>
  <si>
    <t>.</t>
  </si>
  <si>
    <t>руб.</t>
  </si>
  <si>
    <t xml:space="preserve">к Договору № от  </t>
  </si>
  <si>
    <t xml:space="preserve">помещение по адресу: МО, г. </t>
  </si>
  <si>
    <t>Приложение №….</t>
  </si>
  <si>
    <t>Расходные материалы (2% от стоимости работ)</t>
  </si>
  <si>
    <t xml:space="preserve"> НДС 20%</t>
  </si>
  <si>
    <t>За единицу, без НДС</t>
  </si>
  <si>
    <t>Всего, с НДС</t>
  </si>
  <si>
    <t>За единицу, с НДС</t>
  </si>
  <si>
    <t>Всего,без НДС</t>
  </si>
  <si>
    <t>Стоимость, без НДС</t>
  </si>
  <si>
    <t>Итого по всем разделам:</t>
  </si>
  <si>
    <t>Итого по смете с НДС:</t>
  </si>
  <si>
    <t xml:space="preserve">ОБЩАЯ СТОИМОСТЬ ПО ОБЪЕКТУ, БЕЗ НДС </t>
  </si>
  <si>
    <t xml:space="preserve">Сметная стоимость, без НДС      </t>
  </si>
  <si>
    <t>Работы</t>
  </si>
  <si>
    <t>Материалы</t>
  </si>
  <si>
    <t>м2</t>
  </si>
  <si>
    <t>шт</t>
  </si>
  <si>
    <t>л</t>
  </si>
  <si>
    <t>м.п</t>
  </si>
  <si>
    <t>шуруп самонарезающий ШСГМ 3,5*25 мм</t>
  </si>
  <si>
    <t>кг</t>
  </si>
  <si>
    <t>дюбель-гвоздь  6*40 мм</t>
  </si>
  <si>
    <t>Облицовка стен плиткой</t>
  </si>
  <si>
    <t xml:space="preserve">Монтаж двухполюсного дифференциального автоматического выключателя </t>
  </si>
  <si>
    <t>Монтаж однополюсного автоматического выключателя</t>
  </si>
  <si>
    <t>Монтаж трубы гофрированной диаметром до 20мм с затяжкой кабеля</t>
  </si>
  <si>
    <t>м</t>
  </si>
  <si>
    <t>Монтаж кабеля 3х1,5 / 3х2,5</t>
  </si>
  <si>
    <t>Монтаж одноклавишного выключателя для открытой установки</t>
  </si>
  <si>
    <t>Монтаж линейного светильника</t>
  </si>
  <si>
    <t>Монтаж системы водопровода (полипропилен), включая установку всех фитингов, отводов, тройников, кранов и подключения к точкам ввода</t>
  </si>
  <si>
    <t>Монтаж сололифта</t>
  </si>
  <si>
    <t>Монтаж напорной системы канализации (d32-40, полипропилен), включая установку всех фитингов, отводов, тройников, и подключения к точкам ввода</t>
  </si>
  <si>
    <t>Монтаж вентилятора вытяжного</t>
  </si>
  <si>
    <t>Монтаж наружного блока кондиционера</t>
  </si>
  <si>
    <t>Монтаж внутреннего блока кондиционера (кассетный, канальный, настенный)</t>
  </si>
  <si>
    <t>Монтаж трубы медной</t>
  </si>
  <si>
    <t>Монтаж теплоизоляции</t>
  </si>
  <si>
    <t>Погрузочно-разгрузочные работы</t>
  </si>
  <si>
    <t>тн</t>
  </si>
  <si>
    <t>конт</t>
  </si>
  <si>
    <t>Клей для плитки и керамогранита Церезит СМ 11 PRO серый класс С1 Т 25 кг</t>
  </si>
  <si>
    <t xml:space="preserve">Подготовка стен под окраску </t>
  </si>
  <si>
    <t>Монтаж трехполюсного автоматического выключателя</t>
  </si>
  <si>
    <t>Послестроительная уборка помещения</t>
  </si>
  <si>
    <t>С/У плитка облицовочная 200х300, на высоту 1500мм (Моноколор матовый RAL9003
200х300 мм 1,44/92,16 Шахтинская плитка)</t>
  </si>
  <si>
    <t>Крепеж-клипса для труб 20 мм DKC (51020)</t>
  </si>
  <si>
    <t>гипсокартон 3000х1200х12,5 мм влагостойкий Волма</t>
  </si>
  <si>
    <t>Авт. выкл. M06N 1P C 6А ARMAT IEK
AR-M06N-1-C006</t>
  </si>
  <si>
    <t>Авт. выкл. M06N 1P C 10А ARMAT IEK
AR-M06N-1-C010</t>
  </si>
  <si>
    <t>Авт. выкл. M06N 3P C 40А ARMAT IEK
AR-M06N-3-C040</t>
  </si>
  <si>
    <t>Труба гофрированная ПВХ 20 мм DKC (91920) с зондом (100 м)</t>
  </si>
  <si>
    <t>ЭТЮД О/У Серый выключатель 1-кл. IP44 BA10-041C</t>
  </si>
  <si>
    <t>Коробка распределительная 100х100х50 IP55 КМ41234 UKO11-100-100-050-K41-55 IEK</t>
  </si>
  <si>
    <t>Муфта полипропиленовая PPR 25мм белая 9000000225 Политэк</t>
  </si>
  <si>
    <t>Теплоизоляция трубка K-flex ST 18/6 (3/4")</t>
  </si>
  <si>
    <t>Профиль направляющий (ПН-4) Knauf 0.6 мм 75x40x3000 мм</t>
  </si>
  <si>
    <t>Профиль стоечный (ПС-4) Knauf 0.6 мм 75x50x3000 мм</t>
  </si>
  <si>
    <t>Труба полипропиленовая Политэк 32x5.4 мм SDR 6 PN 20 2 м</t>
  </si>
  <si>
    <t>гипсокартон гипрок 2500\1200\12,5 огнестойкий</t>
  </si>
  <si>
    <t>Ursa terra 100\610\1200</t>
  </si>
  <si>
    <t>Устройство теплоизоляции минераловатным утеплителем 50мм</t>
  </si>
  <si>
    <t>Монтаж доводчика</t>
  </si>
  <si>
    <t>Щит ЩМП 6-0 36 УХЗЛ IP-31 (1200х750х300) IEK
YKM40-06-31</t>
  </si>
  <si>
    <t>Монтаж лампы сигнальной/кнопки управления</t>
  </si>
  <si>
    <t xml:space="preserve">Лампы сигнальные IEK Лампа сигнальная зел. ИЭК </t>
  </si>
  <si>
    <t>Кнопка управления "Грибок" NP8-01ZS/14 d40мм 1НЗ IP65 с фиксацией красн. (R) CHINT 667210</t>
  </si>
  <si>
    <t>Установка оборудования (диспенсер, ключница, крючки, вешалка и инфостенд, крючки)</t>
  </si>
  <si>
    <t>Монтаж вытяжного зонта</t>
  </si>
  <si>
    <t xml:space="preserve">Монтаж воздуховодов оц. сталь </t>
  </si>
  <si>
    <t>Монтаж регулятора скорости вращения вентилятора</t>
  </si>
  <si>
    <t>Регулятор скорости Эра РС-Н накладной 2.5 А</t>
  </si>
  <si>
    <t xml:space="preserve">Монтаж полок </t>
  </si>
  <si>
    <t>Деталь мебельная 2700x400x16 мм ЛДСП цвет белый премиум кромка с длинных сторон</t>
  </si>
  <si>
    <t>Монтаж контактора</t>
  </si>
  <si>
    <t>Монтаж коробки распределительной для открытой установки</t>
  </si>
  <si>
    <t>Контактор модульный КМ63-40M AC/DC MKK21-63-40 IEK</t>
  </si>
  <si>
    <t>ЭТЮД О/У Серый Розетка 2-ая с/з с крышкой, со шт. IP44 PA16-244C</t>
  </si>
  <si>
    <t>Клейкая армированная лента УправДом влагостойкая, на тканевой основе 4100003499</t>
  </si>
  <si>
    <t>Ссылка</t>
  </si>
  <si>
    <t>Труба канализационная Политэк 40 мм L 1м полипропилен</t>
  </si>
  <si>
    <t>мп</t>
  </si>
  <si>
    <t>Монтаж кабеля 3х4, 5х4 / 5х6</t>
  </si>
  <si>
    <t>Штукатурка гипсовая Knauf Ротбанд 30 кг</t>
  </si>
  <si>
    <t>Штукатурка стен без глянцевания</t>
  </si>
  <si>
    <t>Грунтовка стен (1 слой)</t>
  </si>
  <si>
    <t>Окраска стен на 1 раз</t>
  </si>
  <si>
    <t>Хомут опорный М8 50мм Rehau Raupiano 120534</t>
  </si>
  <si>
    <t>Кронштейн Dolmen 20x30 см нагрузка до 45 кг цвет белый</t>
  </si>
  <si>
    <t>Пуско-наладочные работы</t>
  </si>
  <si>
    <t>компл</t>
  </si>
  <si>
    <t>тройник д20\20\20 полипропилен Политэк</t>
  </si>
  <si>
    <t>1. Демонтажные работы</t>
  </si>
  <si>
    <t>3. Потолок</t>
  </si>
  <si>
    <t>4. Стены</t>
  </si>
  <si>
    <t>5. Двери, окна</t>
  </si>
  <si>
    <t>6. Электромонтажные работы</t>
  </si>
  <si>
    <t>7. Сантехнические работы</t>
  </si>
  <si>
    <t xml:space="preserve"> 8. ОВиК</t>
  </si>
  <si>
    <t>11. Прочие работы</t>
  </si>
  <si>
    <t>12. Погрузо-разгрузочные работы</t>
  </si>
  <si>
    <t>Итого по разделу демонтажные работы:</t>
  </si>
  <si>
    <t>Итого по разделу потолок:</t>
  </si>
  <si>
    <t xml:space="preserve">Итого по разделу стены: </t>
  </si>
  <si>
    <t xml:space="preserve">Итого по разделу двери, окна: </t>
  </si>
  <si>
    <t xml:space="preserve">Итого по разделу электромонтажные работы: </t>
  </si>
  <si>
    <t xml:space="preserve">Итого по разделу сантехнические работы: </t>
  </si>
  <si>
    <t>Итого по разделу ОВиК:</t>
  </si>
  <si>
    <t>Итого по разделу прочие работы:</t>
  </si>
  <si>
    <t xml:space="preserve">Итого по разделу погрузо-разгрузочные работы: </t>
  </si>
  <si>
    <t>ARMAT Выключатель автоматический дифференциальный АВДТ B06S 1п+NP C16 30мА тип A (18мм) AR-B06S-1N-C16A030 IEK</t>
  </si>
  <si>
    <t>Клемма на 5 проводов Wago 222-415 0,08-2,5 кв.мм с рычажками без пасты (40 шт.) (222-415/2652)</t>
  </si>
  <si>
    <t>Монтаж двухместной розетки для открытой установки</t>
  </si>
  <si>
    <t>Монтаж клеммы 3/4/5-проводной</t>
  </si>
  <si>
    <t>Воздуховод круглый оцинкованный d160 мм 2 м</t>
  </si>
  <si>
    <t xml:space="preserve">ЗВОК 800х1000х400 h купольный зонт вытяжной из оцинкованной стали на шинорейке </t>
  </si>
  <si>
    <t>Вывоз мусора 8м3</t>
  </si>
  <si>
    <t>Доводчик фуаро дс 205 до120кг</t>
  </si>
  <si>
    <t>Труба медная Standard 19,05х0,81х15000 (3/4)</t>
  </si>
  <si>
    <t>Труба медная Standard 9,52х0,75х15000 (3/8)</t>
  </si>
  <si>
    <t>Теплоизоляция трубка K-flex ST 10/6 (3/8")</t>
  </si>
  <si>
    <t>Затирка цементная Церезит CE 40 водоотталкивающая цвет белый 2 кг</t>
  </si>
  <si>
    <t xml:space="preserve">Труба полипропиленовая Политэк 20х3,4 мм SDR 6 PN 20 </t>
  </si>
  <si>
    <t xml:space="preserve">Отвод 90° Политэк 3/4"x20 мм НР полипропилен </t>
  </si>
  <si>
    <t>Канальный вентилятор SHUFT CFk 160 VIM</t>
  </si>
  <si>
    <t>Хомут для круглых воздуховодов d160 мм оцинкованный</t>
  </si>
  <si>
    <t>Отвод для круглых воздуховодов d160 мм 90° оцинкованный</t>
  </si>
  <si>
    <t>Кронштейн для кондиционера 1200х1000 (ЗаводМК КС-1200*1000</t>
  </si>
  <si>
    <t>Демонтаж светильника (в т.ч. аварийного, круглого и прочих) без сохранения</t>
  </si>
  <si>
    <t>Монтаж водонагревателя</t>
  </si>
  <si>
    <t xml:space="preserve">Накопительный водонагреватель электрический 30л Equation EQ 30 ST 2 кВт нержавеющая сталь мокрый ТЭН </t>
  </si>
  <si>
    <t>Устройство подвесного потолка Армстронг в комплекте</t>
  </si>
  <si>
    <t>Т-профиль Премиум 24x29x600 мм цвет белый</t>
  </si>
  <si>
    <t>Т-профиль Премиум 24x29x1200 мм цвет белый</t>
  </si>
  <si>
    <t>Т-профиль Премиум 24x38x3700 мм цвет белый</t>
  </si>
  <si>
    <t>Угол периметральный стальной 19x19x3000 мм цвет белый</t>
  </si>
  <si>
    <t>Евро-подвес L-1000 мм</t>
  </si>
  <si>
    <t>Монтаж защитных уголков (al., пвх)</t>
  </si>
  <si>
    <t>Угол ПВХ 50x50x2700 мм белый</t>
  </si>
  <si>
    <t>Установка двери металлической/противопожарной двуполой до 1500мм</t>
  </si>
  <si>
    <t>Дверь противопожарная Е1 60 порошковая RAL 7038 замок Фуаро,ручки нажимные, черный пластик, личина, ключ/ключ, - правая, размер 2100х1200</t>
  </si>
  <si>
    <t>Устройство перегородки из гипсокартона по мет. каркасу (в 1 слой)</t>
  </si>
  <si>
    <t>Клей монтажный Titebond "Heavy Duty Pro" сверхсильный цвет светло-бежевый 296мл</t>
  </si>
  <si>
    <t>Пена монтажная профессиональная MasterTeks B1 65 огнеупорная 750мл</t>
  </si>
  <si>
    <t>Потолочная панель AP600A6 Tegular/T-24 белый алюминий</t>
  </si>
  <si>
    <t>Накладные расходы (5% от стоимости работ)</t>
  </si>
  <si>
    <t>Транспортно-заготовительные расходы (5% от стоимости материалов)</t>
  </si>
  <si>
    <t>Монтаж электрического щита до 36 модулей</t>
  </si>
  <si>
    <t>Дополнительный выезд по согласованию на доп.работы</t>
  </si>
  <si>
    <t xml:space="preserve">усл </t>
  </si>
  <si>
    <t>14. Стелажи</t>
  </si>
  <si>
    <t>Сборка стеллажа 2200х1000х400 - 9 полок</t>
  </si>
  <si>
    <t>секция</t>
  </si>
  <si>
    <t>Сборка стеллажа 2200х1000х400 - 8 полок</t>
  </si>
  <si>
    <t>Сборка стеллажа 2500х1000х400 - 10 полок</t>
  </si>
  <si>
    <t>Сборка стеллажа 2500х1000х400 - 7 полок</t>
  </si>
  <si>
    <t>Сборка стеллажа СЦ 2200х1000х600 - 5 полок</t>
  </si>
  <si>
    <t>Крепление стеллажей между собой</t>
  </si>
  <si>
    <t>стеллаж</t>
  </si>
  <si>
    <t>Монтаж пяток стеллажей анкерами</t>
  </si>
  <si>
    <t>Анкер-клин 6x60/8 мм (100 шт.)</t>
  </si>
  <si>
    <t>упак</t>
  </si>
  <si>
    <t>Монтаж стеллажной сетки</t>
  </si>
  <si>
    <t xml:space="preserve">Итого по разделу стеллажи: </t>
  </si>
  <si>
    <t>https://moscow.petrovich.ru/product/135899/</t>
  </si>
  <si>
    <t>https://moscow.petrovich.ru/product/106216/</t>
  </si>
  <si>
    <t>https://moscow.petrovich.ru/product/106677/</t>
  </si>
  <si>
    <t>https://www.vseinstrumenti.ru/product/samorez-shsgm-tech-krep-3-5h25-3-kg-2307-sht-126652-946796/?ysclid=m9745n6w6p649495865</t>
  </si>
  <si>
    <t>https://www.vseinstrumenti.ru/product/dyubel-gvozd-kes-6x40-mm-potajnoj-200-sht-60100001-13003673/#searchQuery=%D0%B4%D1%8E%D0%B1%D0%B5%D0%BB%D1%8C-%D0%B3%D0%B2%D0%BE%D0%B7%D0%B4%D1%8C++6*40+%D0%BC%D0%BC&amp;searchType=srp</t>
  </si>
  <si>
    <t>https://moscow.petrovich.ru/product/1055100/</t>
  </si>
  <si>
    <t>https://moscow.petrovich.ru/product/137943/</t>
  </si>
  <si>
    <t>https://lemanapro.ru/product/plitka-nastennaya-shahtinskaya-plitka-belaya-20x30-sm-144-m-matovaya-cvet-belyy-struktura-3d-82450462/</t>
  </si>
  <si>
    <t>https://www.vseinstrumenti.ru/product/plitochnyj-klej-ceresit-cm11-pro-25-kg-klass-c1-rf-2634176-2293120/?utm_source=yandex&amp;utm_medium=cpc&amp;utm_campaign=tovarn_na_na_na_rf_Unikalnye-tovary&amp;utm_content=15580442004&amp;utm_term=ST%3Asearch%7CS%3Ayandex.ru%7CAP%3Ano%7CPT%3Adynamic_places%7CP%3A2%7CDT%3Adesktop%7CRI%3A213%7CCI%3A103695464%7CGI%3A5363832853%7CPI%3A49098523345%7CAI%3A15580442004%7CRT%3A49098523345%7CKW%3A---autotargeting%7CRN%3A%D0%9C%D0%BE%D1%81%D0%BA%D0%B2%D0%B0&amp;yclid=5455727162921844735</t>
  </si>
  <si>
    <t>https://moscow.petrovich.ru/product/102860/</t>
  </si>
  <si>
    <t>https://moscow.petrovich.ru/product/106958/</t>
  </si>
  <si>
    <t xml:space="preserve">Эмаль универсальная акриловая ТЕКС ПРОФИ База А белая глянцевая 2.7 л	</t>
  </si>
  <si>
    <t>https://moscow.petrovich.ru/product/109245/</t>
  </si>
  <si>
    <t>Грунт Церезит СТ17 PRO 5 л</t>
  </si>
  <si>
    <t>https://moscow.petrovich.ru/product/765128/</t>
  </si>
  <si>
    <t>https://lemanapro.ru/product/pena-montazhnaya-professionalnaya-masterteks-b1-65-ogneupornaya-750-ml-83701414/?utm_medium=performance_cpc&amp;utm_source=yandex_direct_1&amp;utm_campaign=ag1_Yandex_DSA_DM_B2B_Feed-b2b-top_Msk-Spb_CPA_test-b2b%7Cсid_104267309&amp;utm_term=phid_53261786719%7C---autotargeting&amp;utm_content=cid_104267309%7Cgid_5369929128%7Cadid_15618158918%7Ccrt_0%7Cpst_premium%7Cps_1%7Csrct_search%7Csrc_none%7Cdevt_desktop%7Cret_53261786719%7Cgeo_213%7C21878824&amp;yclid=15679978894898233343</t>
  </si>
  <si>
    <t>https://www.vseinstrumenti.ru/product/dvernoj-dovodchik-fuaro-dc-205-al-do-120-kg-alyuminij-30579-1205525/</t>
  </si>
  <si>
    <t>Дифференциальный автомат ИЭК АВДТ34 C25А 3П+Н 30мА тип А трехфазный электронный 6кА (дифавтомат, АВДТ) MAD22-6-025-C-30</t>
  </si>
  <si>
    <t>https://shop220.ru/mad22-6-025-c-30-differentsialnyy-avtomat-avdt-34-c25-30ma-iek.htm?ysclid=mgp3nbmqpo185357194</t>
  </si>
  <si>
    <t>Выключатель автоматический дифференциальный АД-14 4п 25А 30мА С MAD10-4-025-C-030 IEK</t>
  </si>
  <si>
    <t>https://www.etm.ru/cat/nn/9675192?ysclid=mgp3m8filn927387468</t>
  </si>
  <si>
    <t>https://lemanapro.ru/product/ugol-pvh-50x50x2700-mm-belyy-89056467/</t>
  </si>
  <si>
    <t>https://lemanapro.ru/product/kley-montazhnyy-titebond-heavy-duty-pro-sverhsilnyy-cvet-svetlo-bezhevyy-296-ml-82245539/</t>
  </si>
  <si>
    <t>https://www.etm.ru/cat/nn/9868416</t>
  </si>
  <si>
    <t>https://www.vseinstrumenti.ru/product/knopka-upravleniya-chint-gribok-d40mm-s-fiksatsiej-np8-01zs-14-krasn-1nz-ip65-r-667210-4804777/?utm_source=yandex&amp;utm_medium=cpc&amp;utm_campaign=tovarn_na_na_na_rf_na-marketpleysakh&amp;utm_content=16944832090&amp;utm_term=ST%3Asearch%7CS%3Ayandex.ru%7CAP%3Ano%7CPT%3Adynamic_places%7CP%3A1%7CDT%3Adesktop%7CRI%3A213%7CCI%3A85041995%7CGI%3A5156555226%7CPI%3A43846519647%7CAI%3A16944832090%7CRT%3A43846519647%7CKW%3A---autotargeting%7CRN%3A%D0%9C%D0%BE%D1%81%D0%BA%D0%B2%D0%B0&amp;yclid=7889305558102048767</t>
  </si>
  <si>
    <t>https://www.etm.ru/cat/nn/6014290?ysclid=m974xn1lg6793358759</t>
  </si>
  <si>
    <t>https://www.etm.ru/cat/nn/4949131?ysclid=m974y6mg4k843235377</t>
  </si>
  <si>
    <t>https://www.etm.ru/cat/nn/1719353?ysclid=m9751c08l7148228303</t>
  </si>
  <si>
    <t>https://www.etm.ru/cat/nn/3544648</t>
  </si>
  <si>
    <t>https://www.etm.ru/cat/nn/9688918?ysclid=m988a7ce2w187110337</t>
  </si>
  <si>
    <t>Кабель ВВГ-Пнг(А)-LS 3*1,5 ок-0,66 ГОСТ Энергокабель</t>
  </si>
  <si>
    <t>Кабель ВВГ-Пнг(А)-LS 3*2,5 ок-0,66 ГОСТ Энергокабель</t>
  </si>
  <si>
    <t>Кабель ВВГ-нг(А)-LS 5*6 ок-0,66 ГОСТ Энергокабель</t>
  </si>
  <si>
    <t>Кабель ВВГ-нг(А)-LS 5*4 ок-0,66 ГОСТ Энергокабель</t>
  </si>
  <si>
    <t>https://www.etm.ru/cat/nn/9760616?ysclid=m988lyv9vs527616263</t>
  </si>
  <si>
    <t>https://www.etm.ru/cat/nn/380248?ysclid=m988msby1h285132940</t>
  </si>
  <si>
    <t>https://www.etm.ru/cat/nn/8772520?ysclid=m988ouc5eu154077105</t>
  </si>
  <si>
    <t>https://www.etm.ru/cat/nn/8197422?ysclid=m988p5c992814705679</t>
  </si>
  <si>
    <t>https://www.etm.ru/cat/nn/5513803?ysclid=m988qw7v3p568488225</t>
  </si>
  <si>
    <t>https://www.etm.ru/cat/nn/9769120?ysclid=m988rqtdyg231603313</t>
  </si>
  <si>
    <t>https://www.etm.ru/cat/nn/9828538?ysclid=m988s4w9sr553131864</t>
  </si>
  <si>
    <t>https://moscow.petrovich.ru/product/102660/</t>
  </si>
  <si>
    <t>С1214. Светильник Б0065362 SPP-31-36-6K-M 36Вт 3780Лм 6500К светод. потолочный IP65 (ЭРА)</t>
  </si>
  <si>
    <t>https://www.electro-mpo.ru/catalog/svetilniki_svetodiodnye_svetilniki_i_lenty_prozhek/s12_svetodiodnye_svetilniki_zashchishchyennye_ip44/s1214-svetilnik-b0041976-spp-3-40-6k-m-36vt-3060lm/?ysclid=maargwpsb3715216702</t>
  </si>
  <si>
    <t>https://lemanapro.ru/product/truba-polipropilenovaya-politek-20x34-mm-sdr-6-pn-20-2-m-13562934/?ysclid=m988ytq1nf472291102</t>
  </si>
  <si>
    <t>https://www.vseinstrumenti.ru/product/mufta-politek-pp-d-25-9000000225-1185088/</t>
  </si>
  <si>
    <t>https://spb.lemanapro.ru/product/otvod-90-politek-3-4x20-mm-nr-polipropilen-82382606/?ysclid=m988zco390157481442&amp;fromRegion=34</t>
  </si>
  <si>
    <t>https://lemanapro.ru/product/troynik-politek-20x20x20-mm-polipropilen-13563283/?ysclid=m988zn5gqk972809097</t>
  </si>
  <si>
    <t>https://www.vseinstrumenti.ru/product/kreplenie-politek-pp-d-20-9000000020-1185201/</t>
  </si>
  <si>
    <t>Крепление Политэк ПП d=20 9000000020</t>
  </si>
  <si>
    <t>https://moscow.petrovich.ru/product/502861/</t>
  </si>
  <si>
    <t>https://lemanapro.ru/product/nakopitelnyy-vodonagrevatel-elektricheskiy-30-l-equation-eq-30-st-2-kvt-nerzhaveyushchaya-stal-mokryy-ten-89352193/</t>
  </si>
  <si>
    <t>https://lemanapro.ru/product/truba-dlya-vnutrenney-kanalizacii-politek-40x18-mm-1-m-polipropilen-114100-11009772/</t>
  </si>
  <si>
    <t>https://lemanapro.ru/product/truba-polipropilenovaya-politek-32x54-mm-sdr-6-pn-20-2-m-13562985/</t>
  </si>
  <si>
    <t>https://moscow.petrovich.ru/product/140391/?utm_source=yandex&amp;utm_medium=cpc&amp;utm_campaign=MSK|Performance|Inzhenernye_sistemy|110599717&amp;utm_content=gid|5445544105|pos|premium1|src|none|source_typesearch|dvc|desktop|ad|1843406032232386387&amp;utm_term=51529339658|---autotargeting|reg|Moscow&amp;utm_id=yandex_110599717&amp;referrer=reattribution%3D1&amp;yclid=4399353873291280383</t>
  </si>
  <si>
    <t>https://www.vseinstrumenti.ru/product/kanalnyj-ventilyator-shuft-cfk-160-vim-1154166/?utm_source=yandex&amp;utm_medium=cpc&amp;utm_campaign=112161155|dsa_14_Ventilyacionnoe-oborudovanie_fid-vydacha_rf&amp;utm_content=16255023737&amp;utm_term=ST:search|S:yandex.ru|AP:no|PT:dynamic_places|P:1|DT:desktop|RI:213|CI:112161155|GI:5461388969|PI:52845051753|AI:16255023737|RT:52845051753|KW:---autotargeting|RN:%D0%9C%D0%BE%D1%81%D0%BA%D0%B2%D0%B0&amp;ybaip=1&amp;yclid=8877187274226270207&amp;utm_referrer=https://yandex.ru/</t>
  </si>
  <si>
    <t>https://moscow.petrovich.ru/product/134344/?utm_source=yandex&amp;utm_medium=cpc&amp;utm_campaign=MSK%7CPerformance%7CInzhenernye_sistemy%7C110599717&amp;utm_content=gid%7C5445544101%7Cpos%7Cpremium1%7Csrc%7Cnone%7Csource_typesearch%7Cdvc%7Cdesktop%7Cad%7C1843406032232386383&amp;utm_term=51529339654%7C---autotargeting%7Creg%7CМосква&amp;utm_id=yandex_110599717&amp;referrer=reattribution%3D1&amp;yclid=17209229319239368703</t>
  </si>
  <si>
    <t>Монтаж фасонных изделий из оц. стали</t>
  </si>
  <si>
    <t>https://moscow.petrovich.ru/product/140412/?utm_source=yandex&amp;utm_medium=cpc&amp;utm_campaign=MSK%7CPerformance%7CKrepezh%7C111790862&amp;utm_content=gid%7C5456315842%7Cpos%7Cpremium1%7Csrc%7Cnone%7Csource_typesearch%7Cdvc%7Cdesktop%7Cad%7C1843592823581024685&amp;utm_term=52117825917%7C---autotargeting%7Creg%7CМосква&amp;utm_id=yandex_111790862&amp;referrer=reattribution%3D1&amp;yclid=8187348644438736895</t>
  </si>
  <si>
    <t>https://www.vent-style.ru/goods/zvok-800x1000x400-f200-kupolnyy-zont-na-shine?ysclid=m989hv2fix182679669</t>
  </si>
  <si>
    <t>https://moscow.petrovich.ru/product/638523/?utm_source=yandex&amp;utm_medium=cpc&amp;utm_campaign=MSK|Merchant|Inzhenernye_sistemy|111729622&amp;utm_content=gid|5455563853|pos|dynamic_places1|src|yandex.ru|source_typesearch|dvc|desktop|ad|16213674850&amp;utm_term=52083461957|---autotargeting|reg|Moscow&amp;utm_id=yandex_111729622&amp;referrer=reattribution%3D1&amp;yclid=3500519401493889023</t>
  </si>
  <si>
    <t>https://mircli.ru/zavodmk-ks-12001000/</t>
  </si>
  <si>
    <t>https://ozonair.ru/truba-mednaya-standard-9-52kh0-81kh15000-3-8-bukhta/?ysclid=m989kvd4kz731533980</t>
  </si>
  <si>
    <t>https://www.vseinstrumenti.ru/product/klejkaya-armirovannaya-lenta-upravdom-vlagostojkaya-na-tkanevoj-osnove-4100003499-4592880/?ysclid=m989m3m5d3726566172</t>
  </si>
  <si>
    <t>https://kvent.ru/rashodnye-materialy/teploizolyaciya/rubber/k-flex-st-6-x-10-38.html?ysclid=m989mu3j1254224205</t>
  </si>
  <si>
    <t>https://kvent.ru/rashodnye-materialy/teploizolyaciya/rubber/k-flex-st-6-x-18-34.html?ysclid=mgqarx4y7n438082165</t>
  </si>
  <si>
    <t>https://kvent.ru/rashodnye-materialy/truba-mednaya/mednaya-truba-3-4-icg-19-05-x-0-81mm-buhta-15m.html</t>
  </si>
  <si>
    <t>https://spb.lemanapro.ru/product/kronshteyn-dolmen-20x30-sm-nagruzka-do-45-kg-cvet-belyy-85002135/?ysclid=m989qvpkz6933427713&amp;fromRegion=34</t>
  </si>
  <si>
    <t>https://lemanapro.ru/product/detal-mebelnaya-2700x400x16-mm-ldsp-cvet-belyy-premium-kromka-s-dlinnyh-storon-82036040/?ysclid=m989qejuid468833451&amp;fromRegion=34</t>
  </si>
  <si>
    <t>https://moscow.petrovich.ru/product/622676/</t>
  </si>
  <si>
    <t>https://lemanapro.ru/product/potolochnaya-panel-ap600a6-tegular-t-24-belyy-alyuminiy-12903346/?ysclid=mgqavo8v54909224450</t>
  </si>
  <si>
    <t>https://lemanapro.ru/product/t-profil-premium-24x29x600-mm-cvet-belyy-15386292/?ysclid=mgqax5olhz127062491</t>
  </si>
  <si>
    <t>https://lemanapro.ru/product/t-profil-premium-24x29x1200-mm-cvet-belyy-15386305/?ysclid=mgqaxqzfpb432547380</t>
  </si>
  <si>
    <t>https://lemanapro.ru/product/t-profil-premium-24x38x3700-mm-cvet-belyy-15386313/?ysclid=mgqay8s574463073493</t>
  </si>
  <si>
    <t>https://lemanapro.ru/product/profil-uglovoy-pristenochnyy-stalnoy-19x19x3000-mm-cvet-belyy-13452305/?ysclid=mgqayirhxr72942155</t>
  </si>
  <si>
    <t>https://lemanapro.ru/product/evro-podves-albes-l-1000-mm-82936531/?utm_source=yandex_direct_1&amp;utm_medium=performance_cpc&amp;utm_campaign=ag1_Yandex_DSA_DM_B2B_Feed-b2b-big_Msk_DRR100_st_Retargeting|%D1%81id_113862181&amp;utm_term=phid_52875040408|---autotargeting&amp;utm_content=cid_113862181|gid_5485128373|adid_1851846260370477721|crt_0|pst_premium|ps_1|srct_search|src_none|devt_desktop|ret_52875040408|geo_213|0&amp;k50id=0100000052875040408_52875040408&amp;yclid=9189785467423293439</t>
  </si>
  <si>
    <t>Услуги грузчика</t>
  </si>
  <si>
    <t>чел/день</t>
  </si>
  <si>
    <t>Перенос стеллажа (перемещение без разборки/сборки)</t>
  </si>
  <si>
    <t>Разборка стеллажа 2000х1000х400 - 8 полок</t>
  </si>
  <si>
    <t>Разборка стеллажа 2200х1000х400 - 8 полок</t>
  </si>
  <si>
    <t>Разборка стеллажа 2200х1000х400 - 9 полок</t>
  </si>
  <si>
    <t>Разборка стеллажа 2500х1000х400 - 7 полок</t>
  </si>
  <si>
    <t>Разборка стеллажа 2500х1000х400 - 10 полок</t>
  </si>
  <si>
    <t>Разборка стеллажа КГТ 2200х1310х800 - 4 полки</t>
  </si>
  <si>
    <t>Сборка стеллажа 2000х1000х400 - 8 полок</t>
  </si>
  <si>
    <t>Сборка стеллажа КГТ 2200х1310х800 - 4 полки</t>
  </si>
  <si>
    <t>Сборка стеллажа КГТ-мини 2400х1400х800 - 4 полки</t>
  </si>
  <si>
    <t>Сборка стеллажа КГТ-мини 2200х1350х500 - 5 полок</t>
  </si>
  <si>
    <t>Демонтаж полки стеллажа 2000х1000х400</t>
  </si>
  <si>
    <t>Демонтаж полки стеллажа 2200х1000х400</t>
  </si>
  <si>
    <t>Демонтаж полки стеллажа 2500х1000х400</t>
  </si>
  <si>
    <t>Демонтаж полки стеллажа КГТ 2200х1310х800</t>
  </si>
  <si>
    <t>Монтаж полки стеллажа 2000х1000х400</t>
  </si>
  <si>
    <t>Монтаж полки стеллажа 2200х1000х400</t>
  </si>
  <si>
    <t>Монтаж полки стеллажа 2500х1000х400</t>
  </si>
  <si>
    <t>Монтаж полки стеллажа КГТ 2200х1310х800</t>
  </si>
  <si>
    <t>Санитарный насос Oasis SV-400 400 Вт 100 л/мин встроенный измельчитель</t>
  </si>
  <si>
    <t>https://lemanapro.ru/product/sanitarnyy-nasos-oasis-sv-400-400-vt-100-l-min-vstroennyy-izmelchitel-82356801?utm_source=app_product</t>
  </si>
  <si>
    <t>Разборка стеллажа КГТ 2200х1310х800 - 5 полок</t>
  </si>
  <si>
    <t>Стяжка кабельная Systeme Electric MultiSet 300х4,8 мм нейлоновая черная (100 шт.) (IMT30048B)</t>
  </si>
  <si>
    <t>https://moscow.petrovich.ru/product/1077812/?utm_source=yandex&amp;utm_medium=cpc&amp;utm_campaign=MSK|Performance|Krepezh|111790862&amp;utm_content=gid|5456315834|pos|premium1|src|none|source_typesearch|dvc|desktop|ad|1843592823581024677&amp;utm_term=52117825909|---autotargeting|reg|%D0%9C%D0%BE%D1%81%D0%BA%D0%B2%D0%B0&amp;utm_id=yandex_111790862&amp;referrer=reattribution%3D1&amp;ybaip=1&amp;yclid=17831527434811604991</t>
  </si>
  <si>
    <t>https://www.severcon.ru/catalog/energolux-baden-sas18bd1-a-sau18bd1-a8171.html</t>
  </si>
  <si>
    <t>Сплит-система On/Off Energolux BADEN SAS18BD1-A/SAU18BD1-A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</si>
</sst>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"/>
    <numFmt numFmtId="168" formatCode="#,##0.00\ _₽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 Cyr"/>
      <charset val="204"/>
    </font>
    <font>
      <b/>
      <u/>
      <sz val="11"/>
      <name val="Times New Roman"/>
      <family val="1"/>
      <charset val="204"/>
    </font>
    <font>
      <sz val="11"/>
      <color indexed="8"/>
      <name val="Calibri"/>
      <family val="2"/>
      <charset val="1"/>
    </font>
    <font>
      <u/>
      <sz val="10"/>
      <color indexed="12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</font>
    <font>
      <sz val="10"/>
      <color indexed="64"/>
      <name val="Arial"/>
      <family val="2"/>
      <charset val="204"/>
    </font>
    <font>
      <sz val="9"/>
      <name val="Arial Cyr"/>
      <family val="2"/>
      <charset val="204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6">
    <xf numFmtId="0" fontId="0" fillId="0" borderId="0"/>
    <xf numFmtId="0" fontId="20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0" fontId="22" fillId="2" borderId="0" applyNumberFormat="0" applyBorder="0" applyAlignment="0" applyProtection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8" fillId="0" borderId="0"/>
    <xf numFmtId="0" fontId="9" fillId="0" borderId="0"/>
    <xf numFmtId="0" fontId="18" fillId="0" borderId="0"/>
    <xf numFmtId="0" fontId="23" fillId="0" borderId="0"/>
    <xf numFmtId="0" fontId="15" fillId="0" borderId="0">
      <alignment vertical="top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3" fillId="0" borderId="0"/>
    <xf numFmtId="0" fontId="6" fillId="0" borderId="0"/>
    <xf numFmtId="164" fontId="18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165" fontId="18" fillId="0" borderId="0" applyFont="0" applyFill="0" applyBorder="0" applyAlignment="0" applyProtection="0"/>
  </cellStyleXfs>
  <cellXfs count="146">
    <xf numFmtId="0" fontId="0" fillId="0" borderId="0" xfId="0"/>
    <xf numFmtId="166" fontId="3" fillId="0" borderId="1" xfId="32" applyFont="1" applyFill="1" applyBorder="1" applyAlignment="1">
      <alignment horizontal="center" vertical="center" wrapText="1"/>
    </xf>
    <xf numFmtId="166" fontId="4" fillId="0" borderId="1" xfId="32" applyFont="1" applyFill="1" applyBorder="1" applyAlignment="1">
      <alignment vertical="center" wrapText="1"/>
    </xf>
    <xf numFmtId="166" fontId="4" fillId="0" borderId="1" xfId="32" applyFont="1" applyFill="1" applyBorder="1" applyAlignment="1">
      <alignment horizontal="center" vertical="center" wrapText="1"/>
    </xf>
    <xf numFmtId="166" fontId="4" fillId="0" borderId="3" xfId="32" applyFont="1" applyFill="1" applyBorder="1" applyAlignment="1">
      <alignment horizontal="center" vertical="center" wrapText="1"/>
    </xf>
    <xf numFmtId="166" fontId="3" fillId="0" borderId="1" xfId="32" applyFont="1" applyFill="1" applyBorder="1" applyAlignment="1">
      <alignment horizontal="center" wrapText="1"/>
    </xf>
    <xf numFmtId="166" fontId="3" fillId="0" borderId="1" xfId="32" applyFont="1" applyFill="1" applyBorder="1" applyAlignment="1">
      <alignment horizontal="center"/>
    </xf>
    <xf numFmtId="166" fontId="3" fillId="0" borderId="1" xfId="32" applyFont="1" applyFill="1" applyBorder="1" applyAlignment="1"/>
    <xf numFmtId="164" fontId="4" fillId="0" borderId="3" xfId="29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 applyProtection="1">
      <alignment vertical="center" wrapText="1"/>
      <protection hidden="1"/>
    </xf>
    <xf numFmtId="4" fontId="3" fillId="0" borderId="0" xfId="0" applyNumberFormat="1" applyFont="1" applyAlignment="1" applyProtection="1">
      <alignment horizontal="right" vertical="center" wrapText="1"/>
      <protection hidden="1"/>
    </xf>
    <xf numFmtId="4" fontId="3" fillId="0" borderId="0" xfId="0" applyNumberFormat="1" applyFont="1" applyAlignment="1" applyProtection="1">
      <alignment horizontal="right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1" fontId="3" fillId="0" borderId="0" xfId="0" applyNumberFormat="1" applyFont="1" applyAlignment="1" applyProtection="1">
      <alignment horizontal="center" wrapText="1"/>
      <protection hidden="1"/>
    </xf>
    <xf numFmtId="1" fontId="4" fillId="0" borderId="0" xfId="0" applyNumberFormat="1" applyFont="1" applyAlignment="1" applyProtection="1">
      <alignment horizontal="right" vertical="center" wrapText="1"/>
      <protection hidden="1"/>
    </xf>
    <xf numFmtId="167" fontId="4" fillId="0" borderId="0" xfId="0" applyNumberFormat="1" applyFont="1" applyAlignment="1" applyProtection="1">
      <alignment horizontal="center" vertical="center" wrapText="1"/>
      <protection hidden="1"/>
    </xf>
    <xf numFmtId="1" fontId="4" fillId="0" borderId="0" xfId="0" applyNumberFormat="1" applyFont="1" applyAlignment="1" applyProtection="1">
      <alignment horizontal="left" vertical="center" wrapText="1"/>
      <protection hidden="1"/>
    </xf>
    <xf numFmtId="4" fontId="4" fillId="0" borderId="0" xfId="0" applyNumberFormat="1" applyFont="1" applyAlignment="1" applyProtection="1">
      <alignment horizontal="right" wrapText="1"/>
      <protection hidden="1"/>
    </xf>
    <xf numFmtId="4" fontId="4" fillId="0" borderId="0" xfId="0" applyNumberFormat="1" applyFont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vertical="center" wrapText="1"/>
      <protection hidden="1"/>
    </xf>
    <xf numFmtId="0" fontId="4" fillId="0" borderId="1" xfId="27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1" xfId="27" applyFont="1" applyBorder="1" applyAlignment="1">
      <alignment horizontal="left" vertical="center" wrapText="1"/>
    </xf>
    <xf numFmtId="2" fontId="4" fillId="0" borderId="3" xfId="27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 wrapText="1"/>
      <protection hidden="1"/>
    </xf>
    <xf numFmtId="4" fontId="3" fillId="0" borderId="1" xfId="0" applyNumberFormat="1" applyFont="1" applyBorder="1" applyAlignment="1" applyProtection="1">
      <alignment horizontal="center" vertical="center" wrapText="1"/>
      <protection hidden="1"/>
    </xf>
    <xf numFmtId="4" fontId="3" fillId="0" borderId="0" xfId="0" applyNumberFormat="1" applyFont="1" applyAlignment="1" applyProtection="1">
      <alignment vertical="center" wrapText="1"/>
      <protection hidden="1"/>
    </xf>
    <xf numFmtId="2" fontId="4" fillId="0" borderId="1" xfId="27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vertical="center" wrapText="1"/>
      <protection hidden="1"/>
    </xf>
    <xf numFmtId="0" fontId="3" fillId="0" borderId="1" xfId="32" applyNumberFormat="1" applyFont="1" applyFill="1" applyBorder="1" applyAlignment="1">
      <alignment horizontal="center" vertical="center" wrapText="1"/>
    </xf>
    <xf numFmtId="0" fontId="4" fillId="0" borderId="1" xfId="27" applyFont="1" applyBorder="1" applyAlignment="1">
      <alignment vertical="top" wrapText="1"/>
    </xf>
    <xf numFmtId="2" fontId="8" fillId="0" borderId="3" xfId="27" applyNumberFormat="1" applyFont="1" applyBorder="1" applyAlignment="1">
      <alignment horizontal="center" vertical="center"/>
    </xf>
    <xf numFmtId="0" fontId="8" fillId="0" borderId="1" xfId="27" applyFont="1" applyBorder="1" applyAlignment="1">
      <alignment horizontal="right" vertical="top" wrapText="1"/>
    </xf>
    <xf numFmtId="2" fontId="8" fillId="0" borderId="1" xfId="27" applyNumberFormat="1" applyFont="1" applyBorder="1" applyAlignment="1">
      <alignment horizontal="center" vertical="center"/>
    </xf>
    <xf numFmtId="2" fontId="4" fillId="0" borderId="3" xfId="27" applyNumberFormat="1" applyFont="1" applyBorder="1" applyAlignment="1">
      <alignment horizontal="center" vertical="center"/>
    </xf>
    <xf numFmtId="2" fontId="8" fillId="0" borderId="3" xfId="27" applyNumberFormat="1" applyFont="1" applyBorder="1" applyAlignment="1">
      <alignment horizontal="center" vertical="center" wrapText="1"/>
    </xf>
    <xf numFmtId="2" fontId="3" fillId="0" borderId="1" xfId="27" applyNumberFormat="1" applyFont="1" applyBorder="1" applyAlignment="1">
      <alignment horizontal="center" vertical="center"/>
    </xf>
    <xf numFmtId="0" fontId="25" fillId="0" borderId="0" xfId="0" applyFont="1"/>
    <xf numFmtId="0" fontId="4" fillId="0" borderId="1" xfId="27" applyFont="1" applyBorder="1" applyAlignment="1">
      <alignment horizontal="left" vertical="top" wrapText="1"/>
    </xf>
    <xf numFmtId="0" fontId="8" fillId="0" borderId="1" xfId="27" applyFont="1" applyBorder="1" applyAlignment="1">
      <alignment horizontal="right" vertical="center" wrapText="1"/>
    </xf>
    <xf numFmtId="2" fontId="4" fillId="0" borderId="1" xfId="27" applyNumberFormat="1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 wrapText="1"/>
      <protection hidden="1"/>
    </xf>
    <xf numFmtId="4" fontId="4" fillId="0" borderId="1" xfId="0" applyNumberFormat="1" applyFont="1" applyBorder="1" applyAlignment="1" applyProtection="1">
      <alignment horizontal="center" wrapText="1"/>
      <protection hidden="1"/>
    </xf>
    <xf numFmtId="168" fontId="4" fillId="0" borderId="1" xfId="0" applyNumberFormat="1" applyFont="1" applyBorder="1" applyAlignment="1" applyProtection="1">
      <alignment horizontal="right" vertical="center" wrapText="1"/>
      <protection hidden="1"/>
    </xf>
    <xf numFmtId="4" fontId="3" fillId="0" borderId="1" xfId="0" applyNumberFormat="1" applyFont="1" applyBorder="1" applyAlignment="1" applyProtection="1">
      <alignment vertical="center" wrapText="1"/>
      <protection hidden="1"/>
    </xf>
    <xf numFmtId="1" fontId="8" fillId="0" borderId="0" xfId="0" applyNumberFormat="1" applyFont="1" applyAlignment="1" applyProtection="1">
      <alignment horizontal="center" vertical="center" wrapText="1"/>
      <protection hidden="1"/>
    </xf>
    <xf numFmtId="9" fontId="3" fillId="0" borderId="0" xfId="0" applyNumberFormat="1" applyFont="1" applyAlignment="1" applyProtection="1">
      <alignment horizontal="left" vertical="center" wrapText="1"/>
      <protection hidden="1"/>
    </xf>
    <xf numFmtId="1" fontId="7" fillId="0" borderId="0" xfId="0" applyNumberFormat="1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20" fillId="0" borderId="0" xfId="1" applyFill="1" applyAlignment="1" applyProtection="1">
      <alignment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4" fontId="4" fillId="0" borderId="0" xfId="0" applyNumberFormat="1" applyFont="1" applyAlignment="1" applyProtection="1">
      <alignment horizontal="right" vertical="center" wrapText="1"/>
      <protection hidden="1"/>
    </xf>
    <xf numFmtId="4" fontId="4" fillId="0" borderId="1" xfId="0" applyNumberFormat="1" applyFont="1" applyBorder="1" applyAlignment="1" applyProtection="1">
      <alignment vertical="center" wrapText="1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25" fillId="0" borderId="1" xfId="0" applyFont="1" applyBorder="1"/>
    <xf numFmtId="164" fontId="3" fillId="0" borderId="1" xfId="0" applyNumberFormat="1" applyFont="1" applyBorder="1" applyAlignment="1" applyProtection="1">
      <alignment vertical="center" wrapText="1"/>
      <protection hidden="1"/>
    </xf>
    <xf numFmtId="0" fontId="20" fillId="0" borderId="1" xfId="1" applyFill="1" applyBorder="1" applyAlignment="1" applyProtection="1">
      <alignment vertical="center" wrapText="1"/>
      <protection hidden="1"/>
    </xf>
    <xf numFmtId="0" fontId="4" fillId="3" borderId="1" xfId="27" applyFont="1" applyFill="1" applyBorder="1" applyAlignment="1">
      <alignment horizontal="center" vertical="center" wrapText="1"/>
    </xf>
    <xf numFmtId="2" fontId="3" fillId="3" borderId="1" xfId="27" applyNumberFormat="1" applyFont="1" applyFill="1" applyBorder="1" applyAlignment="1">
      <alignment horizontal="center" vertical="center"/>
    </xf>
    <xf numFmtId="166" fontId="4" fillId="3" borderId="1" xfId="32" applyFont="1" applyFill="1" applyBorder="1" applyAlignment="1">
      <alignment vertical="center" wrapText="1"/>
    </xf>
    <xf numFmtId="166" fontId="3" fillId="3" borderId="1" xfId="32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4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 wrapText="1"/>
      <protection hidden="1"/>
    </xf>
    <xf numFmtId="4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2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wrapText="1"/>
      <protection hidden="1"/>
    </xf>
    <xf numFmtId="0" fontId="8" fillId="3" borderId="1" xfId="0" applyFont="1" applyFill="1" applyBorder="1" applyAlignment="1" applyProtection="1">
      <alignment horizontal="right" vertical="center" wrapText="1"/>
      <protection hidden="1"/>
    </xf>
    <xf numFmtId="2" fontId="8" fillId="3" borderId="1" xfId="64" applyNumberFormat="1" applyFont="1" applyFill="1" applyBorder="1" applyAlignment="1">
      <alignment horizontal="center" vertical="center" wrapText="1"/>
    </xf>
    <xf numFmtId="1" fontId="3" fillId="3" borderId="1" xfId="65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" xfId="27" applyFont="1" applyFill="1" applyBorder="1" applyAlignment="1">
      <alignment horizontal="right" vertical="top" wrapText="1"/>
    </xf>
    <xf numFmtId="2" fontId="4" fillId="4" borderId="1" xfId="27" applyNumberFormat="1" applyFont="1" applyFill="1" applyBorder="1" applyAlignment="1">
      <alignment horizontal="center" vertical="center" wrapText="1"/>
    </xf>
    <xf numFmtId="166" fontId="4" fillId="4" borderId="1" xfId="32" applyFont="1" applyFill="1" applyBorder="1" applyAlignment="1">
      <alignment vertical="center" wrapText="1"/>
    </xf>
    <xf numFmtId="166" fontId="4" fillId="4" borderId="1" xfId="32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0" xfId="0" applyFont="1" applyFill="1" applyAlignment="1" applyProtection="1">
      <alignment vertical="center" wrapText="1"/>
      <protection hidden="1"/>
    </xf>
    <xf numFmtId="0" fontId="3" fillId="4" borderId="1" xfId="0" applyFont="1" applyFill="1" applyBorder="1" applyAlignment="1" applyProtection="1">
      <alignment vertical="center" wrapText="1"/>
      <protection hidden="1"/>
    </xf>
    <xf numFmtId="164" fontId="3" fillId="4" borderId="0" xfId="0" applyNumberFormat="1" applyFont="1" applyFill="1" applyAlignment="1" applyProtection="1">
      <alignment vertical="center" wrapText="1"/>
      <protection hidden="1"/>
    </xf>
    <xf numFmtId="164" fontId="20" fillId="3" borderId="1" xfId="1" applyNumberFormat="1" applyFill="1" applyBorder="1" applyAlignment="1" applyProtection="1">
      <alignment horizontal="center" vertical="center" wrapText="1"/>
      <protection hidden="1"/>
    </xf>
    <xf numFmtId="0" fontId="20" fillId="3" borderId="1" xfId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3" borderId="1" xfId="27" applyFont="1" applyFill="1" applyBorder="1" applyAlignment="1">
      <alignment horizontal="right" vertical="center" wrapText="1"/>
    </xf>
    <xf numFmtId="166" fontId="3" fillId="3" borderId="1" xfId="32" applyFont="1" applyFill="1" applyBorder="1" applyAlignment="1">
      <alignment horizontal="center" wrapText="1"/>
    </xf>
    <xf numFmtId="0" fontId="8" fillId="3" borderId="1" xfId="27" applyFont="1" applyFill="1" applyBorder="1" applyAlignment="1">
      <alignment horizontal="right" vertical="top" wrapText="1"/>
    </xf>
    <xf numFmtId="2" fontId="8" fillId="3" borderId="3" xfId="27" applyNumberFormat="1" applyFont="1" applyFill="1" applyBorder="1" applyAlignment="1">
      <alignment horizontal="center" vertical="center" wrapText="1"/>
    </xf>
    <xf numFmtId="166" fontId="4" fillId="3" borderId="3" xfId="32" applyFont="1" applyFill="1" applyBorder="1" applyAlignment="1">
      <alignment horizontal="center" vertical="center" wrapText="1"/>
    </xf>
    <xf numFmtId="2" fontId="8" fillId="3" borderId="1" xfId="27" applyNumberFormat="1" applyFont="1" applyFill="1" applyBorder="1" applyAlignment="1">
      <alignment horizontal="center" vertical="center"/>
    </xf>
    <xf numFmtId="164" fontId="20" fillId="0" borderId="1" xfId="1" applyNumberFormat="1" applyBorder="1" applyAlignment="1" applyProtection="1">
      <alignment horizontal="center" vertical="center" wrapText="1"/>
      <protection hidden="1"/>
    </xf>
    <xf numFmtId="166" fontId="3" fillId="3" borderId="1" xfId="32" applyFont="1" applyFill="1" applyBorder="1" applyAlignment="1"/>
    <xf numFmtId="0" fontId="20" fillId="3" borderId="1" xfId="1" applyFill="1" applyBorder="1" applyAlignment="1" applyProtection="1">
      <alignment vertical="center" wrapText="1"/>
      <protection hidden="1"/>
    </xf>
    <xf numFmtId="0" fontId="4" fillId="3" borderId="1" xfId="27" applyFont="1" applyFill="1" applyBorder="1" applyAlignment="1">
      <alignment vertical="top" wrapText="1"/>
    </xf>
    <xf numFmtId="0" fontId="26" fillId="0" borderId="1" xfId="0" applyFont="1" applyBorder="1" applyAlignment="1" applyProtection="1">
      <alignment horizontal="left" vertical="center" wrapText="1"/>
      <protection hidden="1"/>
    </xf>
    <xf numFmtId="0" fontId="8" fillId="0" borderId="1" xfId="0" applyFont="1" applyBorder="1" applyAlignment="1" applyProtection="1">
      <alignment horizontal="right" vertical="center" wrapText="1"/>
      <protection hidden="1"/>
    </xf>
    <xf numFmtId="1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5" borderId="1" xfId="27" applyFont="1" applyFill="1" applyBorder="1" applyAlignment="1">
      <alignment horizontal="right" vertical="top" wrapText="1"/>
    </xf>
    <xf numFmtId="2" fontId="8" fillId="5" borderId="1" xfId="27" applyNumberFormat="1" applyFont="1" applyFill="1" applyBorder="1" applyAlignment="1">
      <alignment horizontal="center" vertical="center"/>
    </xf>
    <xf numFmtId="166" fontId="4" fillId="5" borderId="3" xfId="32" applyFont="1" applyFill="1" applyBorder="1" applyAlignment="1">
      <alignment horizontal="center" vertical="center" wrapText="1"/>
    </xf>
    <xf numFmtId="166" fontId="3" fillId="5" borderId="1" xfId="32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 applyProtection="1">
      <alignment horizontal="center" vertical="center" wrapText="1"/>
      <protection hidden="1"/>
    </xf>
    <xf numFmtId="4" fontId="3" fillId="5" borderId="1" xfId="0" applyNumberFormat="1" applyFont="1" applyFill="1" applyBorder="1" applyAlignment="1" applyProtection="1">
      <alignment horizontal="center" vertical="center" wrapText="1"/>
      <protection hidden="1"/>
    </xf>
    <xf numFmtId="166" fontId="3" fillId="5" borderId="1" xfId="32" applyFont="1" applyFill="1" applyBorder="1" applyAlignment="1">
      <alignment horizontal="center" wrapText="1"/>
    </xf>
    <xf numFmtId="0" fontId="3" fillId="5" borderId="1" xfId="0" applyFont="1" applyFill="1" applyBorder="1" applyAlignment="1" applyProtection="1">
      <alignment vertical="center" wrapText="1"/>
      <protection hidden="1"/>
    </xf>
    <xf numFmtId="0" fontId="3" fillId="5" borderId="0" xfId="0" applyFont="1" applyFill="1" applyAlignment="1" applyProtection="1">
      <alignment vertical="center" wrapText="1"/>
      <protection hidden="1"/>
    </xf>
    <xf numFmtId="164" fontId="3" fillId="5" borderId="0" xfId="0" applyNumberFormat="1" applyFont="1" applyFill="1" applyAlignment="1" applyProtection="1">
      <alignment vertical="center" wrapText="1"/>
      <protection hidden="1"/>
    </xf>
    <xf numFmtId="4" fontId="3" fillId="5" borderId="0" xfId="0" applyNumberFormat="1" applyFont="1" applyFill="1" applyAlignment="1" applyProtection="1">
      <alignment vertical="center" wrapText="1"/>
      <protection hidden="1"/>
    </xf>
    <xf numFmtId="164" fontId="20" fillId="5" borderId="1" xfId="1" applyNumberFormat="1" applyFill="1" applyBorder="1" applyAlignment="1" applyProtection="1">
      <alignment horizontal="center" vertical="center" wrapText="1"/>
      <protection hidden="1"/>
    </xf>
    <xf numFmtId="2" fontId="27" fillId="5" borderId="1" xfId="0" applyNumberFormat="1" applyFont="1" applyFill="1" applyBorder="1" applyAlignment="1" applyProtection="1">
      <alignment horizontal="left" vertical="center" wrapText="1"/>
      <protection hidden="1"/>
    </xf>
    <xf numFmtId="2" fontId="4" fillId="5" borderId="3" xfId="27" applyNumberFormat="1" applyFont="1" applyFill="1" applyBorder="1" applyAlignment="1">
      <alignment horizontal="center" vertical="center"/>
    </xf>
    <xf numFmtId="166" fontId="4" fillId="5" borderId="1" xfId="32" applyFont="1" applyFill="1" applyBorder="1" applyAlignment="1">
      <alignment horizontal="center" vertical="center" wrapText="1"/>
    </xf>
    <xf numFmtId="0" fontId="4" fillId="5" borderId="1" xfId="27" applyFont="1" applyFill="1" applyBorder="1" applyAlignment="1">
      <alignment vertical="top" wrapText="1"/>
    </xf>
    <xf numFmtId="2" fontId="4" fillId="5" borderId="1" xfId="27" applyNumberFormat="1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center" vertical="top" wrapText="1"/>
    </xf>
    <xf numFmtId="9" fontId="4" fillId="0" borderId="0" xfId="0" applyNumberFormat="1" applyFont="1" applyAlignment="1" applyProtection="1">
      <alignment horizontal="left" vertical="center" wrapText="1"/>
      <protection hidden="1"/>
    </xf>
    <xf numFmtId="1" fontId="3" fillId="0" borderId="0" xfId="0" applyNumberFormat="1" applyFont="1" applyAlignment="1" applyProtection="1">
      <alignment horizontal="center" vertical="center" wrapText="1"/>
      <protection hidden="1"/>
    </xf>
    <xf numFmtId="4" fontId="4" fillId="0" borderId="0" xfId="0" applyNumberFormat="1" applyFont="1" applyAlignment="1" applyProtection="1">
      <alignment horizontal="right" vertical="center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horizontal="right" vertical="center" wrapText="1"/>
      <protection hidden="1"/>
    </xf>
    <xf numFmtId="0" fontId="4" fillId="0" borderId="4" xfId="0" applyFont="1" applyBorder="1" applyAlignment="1" applyProtection="1">
      <alignment horizontal="right" vertical="center" wrapText="1"/>
      <protection hidden="1"/>
    </xf>
    <xf numFmtId="0" fontId="4" fillId="0" borderId="5" xfId="0" applyFont="1" applyBorder="1" applyAlignment="1" applyProtection="1">
      <alignment horizontal="right" vertical="center" wrapText="1"/>
      <protection hidden="1"/>
    </xf>
    <xf numFmtId="0" fontId="4" fillId="0" borderId="6" xfId="0" applyFont="1" applyBorder="1" applyAlignment="1" applyProtection="1">
      <alignment vertical="center" wrapText="1"/>
      <protection hidden="1"/>
    </xf>
    <xf numFmtId="0" fontId="4" fillId="0" borderId="7" xfId="0" applyFont="1" applyBorder="1" applyAlignment="1" applyProtection="1">
      <alignment vertical="center" wrapText="1"/>
      <protection hidden="1"/>
    </xf>
    <xf numFmtId="0" fontId="4" fillId="0" borderId="8" xfId="0" applyFont="1" applyBorder="1" applyAlignment="1" applyProtection="1">
      <alignment vertical="center" wrapText="1"/>
      <protection hidden="1"/>
    </xf>
  </cellXfs>
  <cellStyles count="66">
    <cellStyle name="Excel Built-in Normal" xfId="42" xr:uid="{1F99E051-D8D6-4942-A133-9AE681D5E018}"/>
    <cellStyle name="Normal 2" xfId="43" xr:uid="{DCA7CDBF-DD9A-42D3-BD01-FA9BFBA18DE6}"/>
    <cellStyle name="Normal 2 2" xfId="64" xr:uid="{EBBA8DC0-3B5E-4C86-9B1E-3B061013231B}"/>
    <cellStyle name="Гиперссылка" xfId="1" builtinId="8"/>
    <cellStyle name="Гиперссылка 2" xfId="2" xr:uid="{2DABCEE2-EB3C-4E44-BCAE-3B0AF617F952}"/>
    <cellStyle name="Гиперссылка 3" xfId="3" xr:uid="{ABE9C282-AC73-4ED9-8E10-27ADB61EFD7E}"/>
    <cellStyle name="Денежный 2" xfId="4" xr:uid="{5E0DC6D6-031D-4F1C-ACA7-EFCDC584505E}"/>
    <cellStyle name="Денежный 3" xfId="65" xr:uid="{A75C2E44-2081-435C-A0F5-6AF8338458C2}"/>
    <cellStyle name="Нейтральный 2" xfId="5" xr:uid="{BAE4C777-D688-4C7D-8158-6700776C1E6E}"/>
    <cellStyle name="Обычный" xfId="0" builtinId="0"/>
    <cellStyle name="Обычный 10" xfId="6" xr:uid="{D6C6E2B5-D65A-403B-B94D-EEB319C626B3}"/>
    <cellStyle name="Обычный 2" xfId="7" xr:uid="{BD291C08-6440-49C7-9FBE-5C4B5C34A055}"/>
    <cellStyle name="Обычный 2 2" xfId="8" xr:uid="{B47F062A-BCCF-47CB-BBFB-830DD3352271}"/>
    <cellStyle name="Обычный 2 2 2" xfId="9" xr:uid="{26B89450-F044-4E77-BFEF-3DBF182A2E32}"/>
    <cellStyle name="Обычный 2 2 2 2" xfId="46" xr:uid="{4EF1D4C4-9E49-4845-93BE-588A79FFCFFD}"/>
    <cellStyle name="Обычный 2 2 3" xfId="10" xr:uid="{925EE5B5-4CB7-4A95-8A65-1792B39CFA44}"/>
    <cellStyle name="Обычный 2 2 3 2" xfId="47" xr:uid="{DE475DB9-CB52-4FCA-8536-3CCAF8F20B5E}"/>
    <cellStyle name="Обычный 2 2 4" xfId="11" xr:uid="{CA096322-F2F6-4B2F-8192-3EEFAFF9D981}"/>
    <cellStyle name="Обычный 2 2 5" xfId="45" xr:uid="{1DF1EA93-A2EE-4BA7-B1B9-5D25B9DB476A}"/>
    <cellStyle name="Обычный 2 3" xfId="12" xr:uid="{65FBEC9C-6021-4E75-85B2-8782A075DC2A}"/>
    <cellStyle name="Обычный 2 3 2" xfId="48" xr:uid="{B8DB6DED-D6E6-4C27-BAD4-23088159A549}"/>
    <cellStyle name="Обычный 2 4" xfId="13" xr:uid="{C9F20CA1-1F0B-43F3-8EE0-2466D66EAC90}"/>
    <cellStyle name="Обычный 2 4 2" xfId="49" xr:uid="{FE0DC9EA-7F43-4FFB-B3FF-B38E7A00594D}"/>
    <cellStyle name="Обычный 2 5" xfId="44" xr:uid="{F2EB5E27-D365-4F4A-9203-5F50F927C8E6}"/>
    <cellStyle name="Обычный 28" xfId="14" xr:uid="{E13B4464-836D-402D-95F6-61010911C2F2}"/>
    <cellStyle name="Обычный 3" xfId="15" xr:uid="{34FC04CA-F62F-485F-8F5B-9EADADB70510}"/>
    <cellStyle name="Обычный 3 2" xfId="16" xr:uid="{094EB3C3-A3E4-4DC9-98B5-7F85241CE28D}"/>
    <cellStyle name="Обычный 4" xfId="17" xr:uid="{28DB9F1B-422A-4652-927F-33F79D9EFCB8}"/>
    <cellStyle name="Обычный 4 3" xfId="18" xr:uid="{DE2DFFCE-4358-4E9E-ACB3-E1E4D9424BE5}"/>
    <cellStyle name="Обычный 5" xfId="19" xr:uid="{A6D6DA43-2BC4-492E-9F03-B1DC3908587A}"/>
    <cellStyle name="Обычный 5 2" xfId="20" xr:uid="{6EF7E058-B380-4533-ABD3-58861630DE58}"/>
    <cellStyle name="Обычный 5 2 2" xfId="21" xr:uid="{D00B3386-8805-4B8A-810C-C58D134FAB2E}"/>
    <cellStyle name="Обычный 5 2 2 2" xfId="52" xr:uid="{4D3AF5EE-6C96-4371-8585-5DC7BA16DA74}"/>
    <cellStyle name="Обычный 5 2 3" xfId="22" xr:uid="{765B3462-ECC9-488D-9451-CD0815E891B1}"/>
    <cellStyle name="Обычный 5 2 3 2" xfId="53" xr:uid="{119C4847-BAA8-41D9-A7F6-6934D2176C1C}"/>
    <cellStyle name="Обычный 5 2 4" xfId="51" xr:uid="{82CAE2BE-06A1-42ED-A009-95990130E826}"/>
    <cellStyle name="Обычный 5 3" xfId="23" xr:uid="{BC2F08EB-9076-448B-8001-5199220588F1}"/>
    <cellStyle name="Обычный 5 3 2" xfId="54" xr:uid="{BEB38C5E-25B1-46A9-B364-FC5AA844E599}"/>
    <cellStyle name="Обычный 5 4" xfId="24" xr:uid="{1A72B0A3-9AFD-46CD-A91C-7BFD993299DD}"/>
    <cellStyle name="Обычный 5 4 2" xfId="55" xr:uid="{4BEF0DE2-C5D4-415B-BCF8-8DA5A8727FB4}"/>
    <cellStyle name="Обычный 5 5" xfId="50" xr:uid="{FE5AA754-3416-4550-B9C5-515A3A497287}"/>
    <cellStyle name="Обычный 6" xfId="25" xr:uid="{351405DD-1EDD-404D-89DE-A41F1A6B309A}"/>
    <cellStyle name="Обычный 6 2" xfId="26" xr:uid="{32768BB2-A773-4D9F-9A41-DB5FB8AD19BE}"/>
    <cellStyle name="Обычный 6 3" xfId="56" xr:uid="{FF2BB3EE-4B98-4D24-8A6C-D283888BB1B4}"/>
    <cellStyle name="Обычный_Шаблон КП" xfId="27" xr:uid="{81E9A9A0-7F56-45B2-8EFF-C8325CEB0D55}"/>
    <cellStyle name="Стиль 1" xfId="28" xr:uid="{6C1B46F9-F7EB-4FF7-8B4D-7044C80AC18F}"/>
    <cellStyle name="Финансовый" xfId="29" builtinId="3"/>
    <cellStyle name="Финансовый 2" xfId="30" xr:uid="{71EFBF53-9118-4DC1-AF97-FBED26A36197}"/>
    <cellStyle name="Финансовый 2 2" xfId="31" xr:uid="{F6E07D6F-B04C-4392-878A-92DCEE855F2F}"/>
    <cellStyle name="Финансовый 3" xfId="32" xr:uid="{8DB2B505-8375-4C54-831E-111353BD2F59}"/>
    <cellStyle name="Финансовый 3 2" xfId="33" xr:uid="{FD05049D-FA28-4064-ADA7-9943ABA1A3DD}"/>
    <cellStyle name="Финансовый 3 2 2" xfId="34" xr:uid="{4E5A990A-569D-452B-BB92-4043D89933F7}"/>
    <cellStyle name="Финансовый 4" xfId="35" xr:uid="{88AE5958-B479-49BC-9658-9CBDD0481556}"/>
    <cellStyle name="Финансовый 4 2" xfId="36" xr:uid="{6555BDF5-6A86-43D7-98FC-20321A82A0B3}"/>
    <cellStyle name="Финансовый 4 2 2" xfId="58" xr:uid="{D425EEBA-8A32-45AE-A40C-E2BE442001FB}"/>
    <cellStyle name="Финансовый 4 3" xfId="37" xr:uid="{6AD913EF-9201-45D3-AD56-6589DC7ECB37}"/>
    <cellStyle name="Финансовый 4 3 2" xfId="59" xr:uid="{BABE9696-367C-4DC9-A19B-B5E09557DE72}"/>
    <cellStyle name="Финансовый 4 4" xfId="38" xr:uid="{3C4E4C5D-E5E2-4302-8E11-0EF01EBA4112}"/>
    <cellStyle name="Финансовый 4 4 2" xfId="60" xr:uid="{34E24098-876F-4806-94F1-DE11B84B4D04}"/>
    <cellStyle name="Финансовый 4 5" xfId="57" xr:uid="{B08FE374-F02D-4FC9-B1F0-1EA137B4257A}"/>
    <cellStyle name="Финансовый 5" xfId="39" xr:uid="{10509022-33CB-4E1E-9458-BC46C397F230}"/>
    <cellStyle name="Финансовый 5 2" xfId="61" xr:uid="{206BBC09-C84F-4667-9CAD-E2F58B161534}"/>
    <cellStyle name="Финансовый 6" xfId="40" xr:uid="{BCBD3828-DB7A-47C5-BA08-6589E78B6CC9}"/>
    <cellStyle name="Финансовый 6 2" xfId="62" xr:uid="{CE5EFD52-3656-4B49-9D07-9F74188CA5DA}"/>
    <cellStyle name="Финансовый 7" xfId="41" xr:uid="{02AC5196-E333-4F82-B356-E0C17E20E3F0}"/>
    <cellStyle name="Финансовый 7 2" xfId="63" xr:uid="{E1C6FEA4-FED0-4045-99BF-5040F890B649}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moscow.petrovich.ru/product/765128/" TargetMode="External"/><Relationship Id="rId18" Type="http://schemas.openxmlformats.org/officeDocument/2006/relationships/hyperlink" Target="https://www.etm.ru/cat/nn/4949131?ysclid=m974y6mg4k843235377" TargetMode="External"/><Relationship Id="rId26" Type="http://schemas.openxmlformats.org/officeDocument/2006/relationships/hyperlink" Target="https://www.etm.ru/cat/nn/5513803?ysclid=m988qw7v3p568488225" TargetMode="External"/><Relationship Id="rId39" Type="http://schemas.openxmlformats.org/officeDocument/2006/relationships/hyperlink" Target="https://moscow.petrovich.ru/product/638523/?utm_source=yandex&amp;utm_medium=cpc&amp;utm_campaign=MSK|Merchant|Inzhenernye_sistemy|111729622&amp;utm_content=gid|5455563853|pos|dynamic_places1|src|yandex.ru|source_typesearch|dvc|desktop|ad|16213674850&amp;utm_term=52083461957|---autotargeting|reg|Moscow&amp;utm_id=yandex_111729622&amp;referrer=reattribution%3D1&amp;yclid=3500519401493889023" TargetMode="External"/><Relationship Id="rId21" Type="http://schemas.openxmlformats.org/officeDocument/2006/relationships/hyperlink" Target="https://www.etm.ru/cat/nn/9688918?ysclid=m988a7ce2w187110337" TargetMode="External"/><Relationship Id="rId34" Type="http://schemas.openxmlformats.org/officeDocument/2006/relationships/hyperlink" Target="https://www.vseinstrumenti.ru/product/kreplenie-politek-pp-d-20-9000000020-1185201/" TargetMode="External"/><Relationship Id="rId42" Type="http://schemas.openxmlformats.org/officeDocument/2006/relationships/hyperlink" Target="https://www.vseinstrumenti.ru/product/klejkaya-armirovannaya-lenta-upravdom-vlagostojkaya-na-tkanevoj-osnove-4100003499-4592880/?ysclid=m989m3m5d3726566172" TargetMode="External"/><Relationship Id="rId7" Type="http://schemas.openxmlformats.org/officeDocument/2006/relationships/hyperlink" Target="https://moscow.petrovich.ru/product/137943/" TargetMode="External"/><Relationship Id="rId2" Type="http://schemas.openxmlformats.org/officeDocument/2006/relationships/hyperlink" Target="https://moscow.petrovich.ru/product/106216/" TargetMode="External"/><Relationship Id="rId16" Type="http://schemas.openxmlformats.org/officeDocument/2006/relationships/hyperlink" Target="https://www.vseinstrumenti.ru/product/samorez-shsgm-tech-krep-3-5h25-3-kg-2307-sht-126652-946796/?ysclid=m9745n6w6p649495865" TargetMode="External"/><Relationship Id="rId29" Type="http://schemas.openxmlformats.org/officeDocument/2006/relationships/hyperlink" Target="https://moscow.petrovich.ru/product/102660/" TargetMode="External"/><Relationship Id="rId1" Type="http://schemas.openxmlformats.org/officeDocument/2006/relationships/hyperlink" Target="https://moscow.petrovich.ru/product/135899/" TargetMode="External"/><Relationship Id="rId6" Type="http://schemas.openxmlformats.org/officeDocument/2006/relationships/hyperlink" Target="https://moscow.petrovich.ru/product/1055100/" TargetMode="External"/><Relationship Id="rId11" Type="http://schemas.openxmlformats.org/officeDocument/2006/relationships/hyperlink" Target="https://moscow.petrovich.ru/product/102860/" TargetMode="External"/><Relationship Id="rId24" Type="http://schemas.openxmlformats.org/officeDocument/2006/relationships/hyperlink" Target="https://www.etm.ru/cat/nn/8772520?ysclid=m988ouc5eu154077105" TargetMode="External"/><Relationship Id="rId32" Type="http://schemas.openxmlformats.org/officeDocument/2006/relationships/hyperlink" Target="https://lemanapro.ru/product/troynik-politek-20x20x20-mm-polipropilen-13563283/?ysclid=m988zn5gqk972809097" TargetMode="External"/><Relationship Id="rId37" Type="http://schemas.openxmlformats.org/officeDocument/2006/relationships/hyperlink" Target="https://moscow.petrovich.ru/product/140412/?utm_source=yandex&amp;utm_medium=cpc&amp;utm_campaign=MSK%7CPerformance%7CKrepezh%7C111790862&amp;utm_content=gid%7C5456315842%7Cpos%7Cpremium1%7Csrc%7Cnone%7Csource_typesearch%7Cdvc%7Cdesktop%7Cad%7C1843592823581024685&amp;utm_term=52117825917%7C---autotargeting%7Creg%7C&#1052;&#1086;&#1089;&#1082;&#1074;&#1072;&amp;utm_id=yandex_111790862&amp;referrer=reattribution%3D1&amp;yclid=8187348644438736895" TargetMode="External"/><Relationship Id="rId40" Type="http://schemas.openxmlformats.org/officeDocument/2006/relationships/hyperlink" Target="https://mircli.ru/zavodmk-ks-12001000/" TargetMode="External"/><Relationship Id="rId45" Type="http://schemas.openxmlformats.org/officeDocument/2006/relationships/hyperlink" Target="https://lemanapro.ru/product/sanitarnyy-nasos-oasis-sv-400-400-vt-100-l-min-vstroennyy-izmelchitel-82356801?utm_source=app_product" TargetMode="External"/><Relationship Id="rId5" Type="http://schemas.openxmlformats.org/officeDocument/2006/relationships/hyperlink" Target="https://www.vseinstrumenti.ru/product/samorez-shsgm-tech-krep-3-5h25-3-kg-2307-sht-126652-946796/?ysclid=m9745n6w6p649495865" TargetMode="External"/><Relationship Id="rId15" Type="http://schemas.openxmlformats.org/officeDocument/2006/relationships/hyperlink" Target="https://www.vseinstrumenti.ru/product/dyubel-gvozd-kes-6x40-mm-potajnoj-200-sht-60100001-13003673/" TargetMode="External"/><Relationship Id="rId23" Type="http://schemas.openxmlformats.org/officeDocument/2006/relationships/hyperlink" Target="https://www.etm.ru/cat/nn/380248?ysclid=m988msby1h285132940" TargetMode="External"/><Relationship Id="rId28" Type="http://schemas.openxmlformats.org/officeDocument/2006/relationships/hyperlink" Target="https://www.etm.ru/cat/nn/9828538?ysclid=m988s4w9sr553131864" TargetMode="External"/><Relationship Id="rId36" Type="http://schemas.openxmlformats.org/officeDocument/2006/relationships/hyperlink" Target="https://moscow.petrovich.ru/product/140391/?utm_source=yandex&amp;utm_medium=cpc&amp;utm_campaign=MSK|Performance|Inzhenernye_sistemy|110599717&amp;utm_content=gid|5445544105|pos|premium1|src|none|source_typesearch|dvc|desktop|ad|1843406032232386387&amp;utm_term=51529339658|---autotargeting|reg|Moscow&amp;utm_id=yandex_110599717&amp;referrer=reattribution%3D1&amp;yclid=4399353873291280383" TargetMode="External"/><Relationship Id="rId10" Type="http://schemas.openxmlformats.org/officeDocument/2006/relationships/hyperlink" Target="https://lemanapro.ru/product/plitka-nastennaya-shahtinskaya-plitka-belaya-20x30-sm-144-m-matovaya-cvet-belyy-struktura-3d-82450462/" TargetMode="External"/><Relationship Id="rId19" Type="http://schemas.openxmlformats.org/officeDocument/2006/relationships/hyperlink" Target="https://www.etm.ru/cat/nn/1719353?ysclid=m9751c08l7148228303" TargetMode="External"/><Relationship Id="rId31" Type="http://schemas.openxmlformats.org/officeDocument/2006/relationships/hyperlink" Target="https://lemanapro.ru/product/truba-polipropilenovaya-politek-20x34-mm-sdr-6-pn-20-2-m-13562934/?ysclid=m988ytq1nf472291102" TargetMode="External"/><Relationship Id="rId44" Type="http://schemas.openxmlformats.org/officeDocument/2006/relationships/hyperlink" Target="https://spb.lemanapro.ru/product/kronshteyn-dolmen-20x30-sm-nagruzka-do-45-kg-cvet-belyy-85002135/?ysclid=m989qvpkz6933427713&amp;fromRegion=34" TargetMode="External"/><Relationship Id="rId4" Type="http://schemas.openxmlformats.org/officeDocument/2006/relationships/hyperlink" Target="https://www.vseinstrumenti.ru/product/dyubel-gvozd-kes-6x40-mm-potajnoj-200-sht-60100001-13003673/" TargetMode="External"/><Relationship Id="rId9" Type="http://schemas.openxmlformats.org/officeDocument/2006/relationships/hyperlink" Target="https://moscow.petrovich.ru/product/106677/" TargetMode="External"/><Relationship Id="rId14" Type="http://schemas.openxmlformats.org/officeDocument/2006/relationships/hyperlink" Target="https://www.etm.ru/cat/nn/9868416" TargetMode="External"/><Relationship Id="rId22" Type="http://schemas.openxmlformats.org/officeDocument/2006/relationships/hyperlink" Target="https://www.etm.ru/cat/nn/9760616?ysclid=m988lyv9vs527616263" TargetMode="External"/><Relationship Id="rId27" Type="http://schemas.openxmlformats.org/officeDocument/2006/relationships/hyperlink" Target="https://www.etm.ru/cat/nn/9769120?ysclid=m988rqtdyg231603313" TargetMode="External"/><Relationship Id="rId30" Type="http://schemas.openxmlformats.org/officeDocument/2006/relationships/hyperlink" Target="https://www.electro-mpo.ru/catalog/svetilniki_svetodiodnye_svetilniki_i_lenty_prozhek/s12_svetodiodnye_svetilniki_zashchishchyennye_ip44/s1214-svetilnik-b0041976-spp-3-40-6k-m-36vt-3060lm/?ysclid=maargwpsb3715216702" TargetMode="External"/><Relationship Id="rId35" Type="http://schemas.openxmlformats.org/officeDocument/2006/relationships/hyperlink" Target="https://lemanapro.ru/product/truba-dlya-vnutrenney-kanalizacii-politek-40x18-mm-1-m-polipropilen-114100-11009772/" TargetMode="External"/><Relationship Id="rId43" Type="http://schemas.openxmlformats.org/officeDocument/2006/relationships/hyperlink" Target="https://kvent.ru/rashodnye-materialy/teploizolyaciya/rubber/k-flex-st-6-x-10-38.html?ysclid=m989mu3j1254224205" TargetMode="External"/><Relationship Id="rId8" Type="http://schemas.openxmlformats.org/officeDocument/2006/relationships/hyperlink" Target="https://moscow.petrovich.ru/product/106216/" TargetMode="External"/><Relationship Id="rId3" Type="http://schemas.openxmlformats.org/officeDocument/2006/relationships/hyperlink" Target="https://moscow.petrovich.ru/product/106677/" TargetMode="External"/><Relationship Id="rId12" Type="http://schemas.openxmlformats.org/officeDocument/2006/relationships/hyperlink" Target="https://moscow.petrovich.ru/product/106958/" TargetMode="External"/><Relationship Id="rId17" Type="http://schemas.openxmlformats.org/officeDocument/2006/relationships/hyperlink" Target="https://www.etm.ru/cat/nn/6014290?ysclid=m974xn1lg6793358759" TargetMode="External"/><Relationship Id="rId25" Type="http://schemas.openxmlformats.org/officeDocument/2006/relationships/hyperlink" Target="https://www.etm.ru/cat/nn/8197422?ysclid=m988p5c992814705679" TargetMode="External"/><Relationship Id="rId33" Type="http://schemas.openxmlformats.org/officeDocument/2006/relationships/hyperlink" Target="https://spb.lemanapro.ru/product/otvod-90-politek-3-4x20-mm-nr-polipropilen-82382606/?ysclid=m988zco390157481442&amp;fromRegion=34" TargetMode="External"/><Relationship Id="rId38" Type="http://schemas.openxmlformats.org/officeDocument/2006/relationships/hyperlink" Target="https://www.vent-style.ru/goods/zvok-800x1000x400-f200-kupolnyy-zont-na-shine?ysclid=m989hv2fix182679669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www.etm.ru/cat/nn/3544648" TargetMode="External"/><Relationship Id="rId41" Type="http://schemas.openxmlformats.org/officeDocument/2006/relationships/hyperlink" Target="https://ozonair.ru/truba-mednaya-standard-9-52kh0-81kh15000-3-8-bukhta/?ysclid=m989kvd4kz731533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111AD-276B-4E13-AFCE-33351EE0C948}">
  <sheetPr>
    <tabColor rgb="FF00B050"/>
  </sheetPr>
  <dimension ref="A1:Y216"/>
  <sheetViews>
    <sheetView tabSelected="1" zoomScale="60" zoomScaleNormal="60" zoomScaleSheetLayoutView="85" workbookViewId="0">
      <pane xSplit="4" ySplit="17" topLeftCell="E156" activePane="bottomRight" state="frozen"/>
      <selection activeCell="A13" sqref="A13"/>
      <selection pane="topRight" activeCell="E13" sqref="E13"/>
      <selection pane="bottomLeft" activeCell="A18" sqref="A18"/>
      <selection pane="bottomRight" activeCell="N181" sqref="N181"/>
    </sheetView>
  </sheetViews>
  <sheetFormatPr defaultColWidth="11.453125" defaultRowHeight="14" x14ac:dyDescent="0.3"/>
  <cols>
    <col min="1" max="1" width="5.453125" style="22" customWidth="1"/>
    <col min="2" max="2" width="69.453125" style="12" bestFit="1" customWidth="1"/>
    <col min="3" max="3" width="8.81640625" style="12" customWidth="1"/>
    <col min="4" max="4" width="17.81640625" style="12" customWidth="1"/>
    <col min="5" max="5" width="14.81640625" style="12" bestFit="1" customWidth="1"/>
    <col min="6" max="6" width="18.08984375" style="12" bestFit="1" customWidth="1"/>
    <col min="7" max="7" width="15.6328125" style="12" customWidth="1"/>
    <col min="8" max="8" width="12.81640625" style="12" bestFit="1" customWidth="1"/>
    <col min="9" max="9" width="14.81640625" style="12" bestFit="1" customWidth="1"/>
    <col min="10" max="10" width="13.08984375" style="9" bestFit="1" customWidth="1"/>
    <col min="11" max="11" width="11.453125" style="12" bestFit="1" customWidth="1"/>
    <col min="12" max="12" width="12.81640625" style="12" bestFit="1" customWidth="1"/>
    <col min="13" max="13" width="19.6328125" style="12" bestFit="1" customWidth="1"/>
    <col min="14" max="15" width="26.36328125" style="12" customWidth="1"/>
    <col min="16" max="16" width="78.453125" style="12" customWidth="1"/>
    <col min="17" max="17" width="26.36328125" style="12" customWidth="1"/>
    <col min="18" max="18" width="17.81640625" style="12" customWidth="1"/>
    <col min="19" max="19" width="15.08984375" style="12" bestFit="1" customWidth="1"/>
    <col min="20" max="20" width="11.453125" style="12" customWidth="1"/>
    <col min="21" max="21" width="14.453125" style="12" bestFit="1" customWidth="1"/>
    <col min="22" max="24" width="11.453125" style="12" customWidth="1"/>
    <col min="25" max="25" width="12.81640625" style="12" bestFit="1" customWidth="1"/>
    <col min="26" max="84" width="11.453125" style="12" customWidth="1"/>
    <col min="85" max="85" width="5.36328125" style="12" customWidth="1"/>
    <col min="86" max="86" width="62.453125" style="12" customWidth="1"/>
    <col min="87" max="87" width="7.453125" style="12" customWidth="1"/>
    <col min="88" max="88" width="6.08984375" style="12" customWidth="1"/>
    <col min="89" max="89" width="10.08984375" style="12" customWidth="1"/>
    <col min="90" max="90" width="11.453125" style="12" customWidth="1"/>
    <col min="91" max="91" width="9.453125" style="12" customWidth="1"/>
    <col min="92" max="92" width="11.453125" style="12" customWidth="1"/>
    <col min="93" max="93" width="14.453125" style="12" customWidth="1"/>
    <col min="94" max="94" width="10.81640625" style="12" bestFit="1" customWidth="1"/>
    <col min="95" max="95" width="11.453125" style="12" customWidth="1"/>
    <col min="96" max="96" width="10.36328125" style="12" bestFit="1" customWidth="1"/>
    <col min="97" max="16384" width="11.453125" style="12"/>
  </cols>
  <sheetData>
    <row r="1" spans="1:16" s="10" customFormat="1" hidden="1" x14ac:dyDescent="0.3">
      <c r="A1" s="9"/>
      <c r="B1" s="128" t="s">
        <v>13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6" s="10" customFormat="1" hidden="1" x14ac:dyDescent="0.3">
      <c r="A2" s="9"/>
      <c r="B2" s="128" t="s">
        <v>11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</row>
    <row r="3" spans="1:16" s="10" customFormat="1" hidden="1" x14ac:dyDescent="0.3">
      <c r="A3" s="9"/>
      <c r="B3" s="60"/>
      <c r="C3" s="60"/>
      <c r="D3" s="60"/>
      <c r="E3" s="60"/>
      <c r="F3" s="60"/>
      <c r="G3" s="60"/>
      <c r="H3" s="60"/>
      <c r="I3" s="60"/>
      <c r="J3" s="11"/>
      <c r="K3" s="60"/>
      <c r="L3" s="60"/>
      <c r="M3" s="60"/>
    </row>
    <row r="4" spans="1:16" s="10" customFormat="1" hidden="1" x14ac:dyDescent="0.3">
      <c r="A4" s="9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16" s="10" customFormat="1" hidden="1" x14ac:dyDescent="0.3">
      <c r="A5" s="126" t="s">
        <v>3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</row>
    <row r="6" spans="1:16" s="10" customFormat="1" hidden="1" x14ac:dyDescent="0.3">
      <c r="A6" s="125" t="s">
        <v>4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</row>
    <row r="7" spans="1:16" s="10" customFormat="1" hidden="1" x14ac:dyDescent="0.3">
      <c r="A7" s="127" t="s">
        <v>5</v>
      </c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</row>
    <row r="8" spans="1:16" s="59" customFormat="1" hidden="1" x14ac:dyDescent="0.3">
      <c r="A8" s="125" t="s">
        <v>6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</row>
    <row r="9" spans="1:16" s="10" customFormat="1" hidden="1" x14ac:dyDescent="0.3">
      <c r="A9" s="127" t="s">
        <v>7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</row>
    <row r="10" spans="1:16" s="10" customFormat="1" hidden="1" x14ac:dyDescent="0.3">
      <c r="A10" s="125" t="s">
        <v>12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</row>
    <row r="11" spans="1:16" s="10" customFormat="1" hidden="1" x14ac:dyDescent="0.3">
      <c r="A11" s="132" t="s">
        <v>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6" hidden="1" x14ac:dyDescent="0.3">
      <c r="A12" s="133"/>
      <c r="B12" s="133"/>
      <c r="E12" s="13"/>
      <c r="F12" s="13"/>
      <c r="G12" s="13"/>
      <c r="H12" s="13" t="s">
        <v>9</v>
      </c>
      <c r="I12" s="13"/>
      <c r="J12" s="14"/>
      <c r="K12" s="13"/>
      <c r="L12" s="13"/>
      <c r="M12" s="13"/>
    </row>
    <row r="13" spans="1:16" hidden="1" x14ac:dyDescent="0.3">
      <c r="A13" s="12"/>
      <c r="B13" s="134"/>
      <c r="C13" s="134"/>
      <c r="D13" s="134"/>
      <c r="E13" s="134"/>
      <c r="F13" s="134"/>
      <c r="G13" s="134"/>
      <c r="H13" s="134"/>
      <c r="I13" s="134"/>
      <c r="J13" s="16"/>
      <c r="K13" s="61"/>
      <c r="L13" s="13"/>
      <c r="M13" s="13"/>
    </row>
    <row r="14" spans="1:16" hidden="1" x14ac:dyDescent="0.3">
      <c r="A14" s="12"/>
      <c r="B14" s="17"/>
      <c r="C14" s="18"/>
      <c r="D14" s="19"/>
      <c r="E14" s="13"/>
      <c r="F14" s="13"/>
      <c r="G14" s="13"/>
      <c r="H14" s="135" t="s">
        <v>24</v>
      </c>
      <c r="I14" s="135"/>
      <c r="J14" s="20"/>
      <c r="K14" s="63"/>
      <c r="L14" s="63">
        <f>M174</f>
        <v>956111.94721250003</v>
      </c>
      <c r="M14" s="21" t="s">
        <v>10</v>
      </c>
    </row>
    <row r="16" spans="1:16" x14ac:dyDescent="0.35">
      <c r="A16" s="129"/>
      <c r="B16" s="138" t="s">
        <v>0</v>
      </c>
      <c r="C16" s="138" t="s">
        <v>1</v>
      </c>
      <c r="D16" s="130" t="s">
        <v>2</v>
      </c>
      <c r="E16" s="136" t="s">
        <v>25</v>
      </c>
      <c r="F16" s="137"/>
      <c r="G16" s="137"/>
      <c r="H16" s="137"/>
      <c r="I16" s="124" t="s">
        <v>26</v>
      </c>
      <c r="J16" s="124"/>
      <c r="K16" s="124"/>
      <c r="L16" s="124"/>
      <c r="M16" s="124" t="s">
        <v>20</v>
      </c>
      <c r="N16" s="124"/>
      <c r="O16" s="124"/>
      <c r="P16" s="124" t="s">
        <v>91</v>
      </c>
    </row>
    <row r="17" spans="1:25" ht="28" x14ac:dyDescent="0.35">
      <c r="A17" s="129"/>
      <c r="B17" s="139"/>
      <c r="C17" s="139"/>
      <c r="D17" s="131"/>
      <c r="E17" s="62" t="s">
        <v>16</v>
      </c>
      <c r="F17" s="62" t="s">
        <v>18</v>
      </c>
      <c r="G17" s="58" t="s">
        <v>19</v>
      </c>
      <c r="H17" s="58" t="s">
        <v>17</v>
      </c>
      <c r="I17" s="62" t="s">
        <v>16</v>
      </c>
      <c r="J17" s="62" t="s">
        <v>18</v>
      </c>
      <c r="K17" s="58" t="s">
        <v>19</v>
      </c>
      <c r="L17" s="58" t="s">
        <v>17</v>
      </c>
      <c r="M17" s="124"/>
      <c r="N17" s="124"/>
      <c r="O17" s="124"/>
      <c r="P17" s="124"/>
    </row>
    <row r="18" spans="1:25" x14ac:dyDescent="0.35">
      <c r="A18" s="62"/>
      <c r="B18" s="23" t="s">
        <v>104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24"/>
      <c r="O18" s="24"/>
      <c r="P18" s="24"/>
    </row>
    <row r="19" spans="1:25" ht="28" x14ac:dyDescent="0.35">
      <c r="A19" s="25">
        <v>1</v>
      </c>
      <c r="B19" s="26" t="s">
        <v>140</v>
      </c>
      <c r="C19" s="27" t="s">
        <v>28</v>
      </c>
      <c r="D19" s="4">
        <v>20</v>
      </c>
      <c r="E19" s="1">
        <v>250</v>
      </c>
      <c r="F19" s="28">
        <f t="shared" ref="F19" si="0">E19*1.2</f>
        <v>300</v>
      </c>
      <c r="G19" s="28">
        <f t="shared" ref="G19" si="1">D19*E19</f>
        <v>5000</v>
      </c>
      <c r="H19" s="28">
        <f t="shared" ref="H19" si="2">D19*F19</f>
        <v>6000</v>
      </c>
      <c r="I19" s="29"/>
      <c r="J19" s="1"/>
      <c r="K19" s="29">
        <f t="shared" ref="K19" si="3">D19*I19</f>
        <v>0</v>
      </c>
      <c r="L19" s="29">
        <f t="shared" ref="L19" si="4">D19*J19</f>
        <v>0</v>
      </c>
      <c r="M19" s="29">
        <f t="shared" ref="M19" si="5">G19+K19</f>
        <v>5000</v>
      </c>
      <c r="N19" s="24"/>
      <c r="O19" s="24"/>
      <c r="P19" s="24"/>
      <c r="R19" s="30"/>
      <c r="S19" s="30"/>
      <c r="T19" s="30"/>
      <c r="U19" s="30"/>
      <c r="V19" s="30"/>
      <c r="W19" s="30"/>
    </row>
    <row r="20" spans="1:25" s="88" customFormat="1" x14ac:dyDescent="0.35">
      <c r="A20" s="82"/>
      <c r="B20" s="83" t="s">
        <v>113</v>
      </c>
      <c r="C20" s="84"/>
      <c r="D20" s="85"/>
      <c r="E20" s="86"/>
      <c r="F20" s="87"/>
      <c r="G20" s="87">
        <f>SUM(G19:G19)</f>
        <v>5000</v>
      </c>
      <c r="H20" s="87">
        <f>SUM(H19:H19)</f>
        <v>6000</v>
      </c>
      <c r="I20" s="87"/>
      <c r="J20" s="87"/>
      <c r="K20" s="87">
        <f>SUM(K19:K19)</f>
        <v>0</v>
      </c>
      <c r="L20" s="87">
        <f>SUM(L19:L19)</f>
        <v>0</v>
      </c>
      <c r="M20" s="87">
        <f>SUM(M19:M19)</f>
        <v>5000</v>
      </c>
      <c r="N20" s="89"/>
      <c r="O20" s="89"/>
      <c r="P20" s="89"/>
      <c r="R20" s="90"/>
      <c r="S20" s="90"/>
    </row>
    <row r="21" spans="1:25" x14ac:dyDescent="0.3">
      <c r="A21" s="34"/>
      <c r="B21" s="23" t="s">
        <v>105</v>
      </c>
      <c r="C21" s="31"/>
      <c r="D21" s="2"/>
      <c r="E21" s="1"/>
      <c r="F21" s="29"/>
      <c r="G21" s="29"/>
      <c r="H21" s="29"/>
      <c r="I21" s="29"/>
      <c r="J21" s="5"/>
      <c r="K21" s="29"/>
      <c r="L21" s="29"/>
      <c r="M21" s="29"/>
      <c r="N21" s="24"/>
      <c r="O21" s="24"/>
      <c r="P21" s="24"/>
      <c r="R21" s="33"/>
      <c r="S21" s="33"/>
      <c r="T21" s="33"/>
      <c r="U21" s="33"/>
      <c r="V21" s="33"/>
      <c r="W21" s="33"/>
      <c r="Y21" s="30"/>
    </row>
    <row r="22" spans="1:25" s="42" customFormat="1" ht="14.5" x14ac:dyDescent="0.35">
      <c r="A22" s="25">
        <f>A19+1</f>
        <v>2</v>
      </c>
      <c r="B22" s="43" t="s">
        <v>143</v>
      </c>
      <c r="C22" s="39" t="s">
        <v>27</v>
      </c>
      <c r="D22" s="4">
        <v>24</v>
      </c>
      <c r="E22" s="1">
        <v>616</v>
      </c>
      <c r="F22" s="28">
        <f>E22*1.2</f>
        <v>739.19999999999993</v>
      </c>
      <c r="G22" s="28">
        <f>D22*E22</f>
        <v>14784</v>
      </c>
      <c r="H22" s="28">
        <f>D22*F22</f>
        <v>17740.8</v>
      </c>
      <c r="I22" s="29"/>
      <c r="J22" s="5"/>
      <c r="K22" s="29"/>
      <c r="L22" s="29"/>
      <c r="M22" s="29">
        <f t="shared" ref="M22:M28" si="6">G22+K22</f>
        <v>14784</v>
      </c>
      <c r="N22" s="66"/>
      <c r="O22" s="66"/>
      <c r="P22" s="66"/>
      <c r="R22" s="30"/>
      <c r="S22" s="30"/>
      <c r="T22" s="30"/>
      <c r="U22" s="30"/>
      <c r="V22" s="30"/>
      <c r="W22" s="30"/>
    </row>
    <row r="23" spans="1:25" s="42" customFormat="1" ht="29" x14ac:dyDescent="0.35">
      <c r="A23" s="25">
        <f t="shared" ref="A23:A28" si="7">A22+1</f>
        <v>3</v>
      </c>
      <c r="B23" s="44" t="s">
        <v>156</v>
      </c>
      <c r="C23" s="36" t="s">
        <v>28</v>
      </c>
      <c r="D23" s="4">
        <v>60</v>
      </c>
      <c r="E23" s="1"/>
      <c r="F23" s="28"/>
      <c r="G23" s="28"/>
      <c r="H23" s="28"/>
      <c r="I23" s="29">
        <f>J23/1.2</f>
        <v>316.66666666666669</v>
      </c>
      <c r="J23" s="5">
        <v>380</v>
      </c>
      <c r="K23" s="29">
        <f>D23*I23</f>
        <v>19000</v>
      </c>
      <c r="L23" s="29">
        <f>D23*J23</f>
        <v>22800</v>
      </c>
      <c r="M23" s="29">
        <f t="shared" si="6"/>
        <v>19000</v>
      </c>
      <c r="N23" s="66"/>
      <c r="O23" s="66"/>
      <c r="P23" s="91" t="s">
        <v>246</v>
      </c>
      <c r="R23" s="30"/>
      <c r="S23" s="30"/>
      <c r="T23" s="30"/>
      <c r="U23" s="30"/>
      <c r="V23" s="30"/>
      <c r="W23" s="30"/>
    </row>
    <row r="24" spans="1:25" s="42" customFormat="1" ht="29" x14ac:dyDescent="0.35">
      <c r="A24" s="25">
        <f t="shared" si="7"/>
        <v>4</v>
      </c>
      <c r="B24" s="44" t="s">
        <v>144</v>
      </c>
      <c r="C24" s="36" t="s">
        <v>28</v>
      </c>
      <c r="D24" s="4">
        <v>10</v>
      </c>
      <c r="E24" s="1"/>
      <c r="F24" s="28"/>
      <c r="G24" s="28"/>
      <c r="H24" s="28"/>
      <c r="I24" s="29">
        <f t="shared" ref="I24:I28" si="8">J24/1.2</f>
        <v>58.333333333333336</v>
      </c>
      <c r="J24" s="5">
        <v>70</v>
      </c>
      <c r="K24" s="29">
        <f t="shared" ref="K24:K28" si="9">D24*I24</f>
        <v>583.33333333333337</v>
      </c>
      <c r="L24" s="29">
        <f t="shared" ref="L24:L28" si="10">D24*J24</f>
        <v>700</v>
      </c>
      <c r="M24" s="29">
        <f t="shared" si="6"/>
        <v>583.33333333333337</v>
      </c>
      <c r="N24" s="66"/>
      <c r="O24" s="66"/>
      <c r="P24" s="92" t="s">
        <v>247</v>
      </c>
      <c r="R24" s="30"/>
      <c r="S24" s="30"/>
      <c r="T24" s="30"/>
      <c r="U24" s="30"/>
      <c r="V24" s="30"/>
      <c r="W24" s="30"/>
    </row>
    <row r="25" spans="1:25" s="42" customFormat="1" ht="29" x14ac:dyDescent="0.35">
      <c r="A25" s="25">
        <f t="shared" si="7"/>
        <v>5</v>
      </c>
      <c r="B25" s="44" t="s">
        <v>145</v>
      </c>
      <c r="C25" s="36" t="s">
        <v>28</v>
      </c>
      <c r="D25" s="4">
        <v>15</v>
      </c>
      <c r="E25" s="1"/>
      <c r="F25" s="28"/>
      <c r="G25" s="28"/>
      <c r="H25" s="28"/>
      <c r="I25" s="29">
        <f t="shared" si="8"/>
        <v>116.66666666666667</v>
      </c>
      <c r="J25" s="5">
        <v>140</v>
      </c>
      <c r="K25" s="29">
        <f t="shared" si="9"/>
        <v>1750</v>
      </c>
      <c r="L25" s="29">
        <f t="shared" si="10"/>
        <v>2100</v>
      </c>
      <c r="M25" s="29">
        <f t="shared" si="6"/>
        <v>1750</v>
      </c>
      <c r="N25" s="66"/>
      <c r="O25" s="66"/>
      <c r="P25" s="91" t="s">
        <v>248</v>
      </c>
      <c r="R25" s="30"/>
      <c r="S25" s="30"/>
      <c r="T25" s="30"/>
      <c r="U25" s="30"/>
      <c r="V25" s="30"/>
      <c r="W25" s="30"/>
    </row>
    <row r="26" spans="1:25" s="42" customFormat="1" ht="29" x14ac:dyDescent="0.35">
      <c r="A26" s="25">
        <f t="shared" si="7"/>
        <v>6</v>
      </c>
      <c r="B26" s="44" t="s">
        <v>146</v>
      </c>
      <c r="C26" s="36" t="s">
        <v>28</v>
      </c>
      <c r="D26" s="4">
        <v>7</v>
      </c>
      <c r="E26" s="1"/>
      <c r="F26" s="28"/>
      <c r="G26" s="28"/>
      <c r="H26" s="28"/>
      <c r="I26" s="29">
        <f t="shared" si="8"/>
        <v>356.66666666666669</v>
      </c>
      <c r="J26" s="5">
        <v>428</v>
      </c>
      <c r="K26" s="29">
        <f t="shared" si="9"/>
        <v>2496.666666666667</v>
      </c>
      <c r="L26" s="29">
        <f t="shared" si="10"/>
        <v>2996</v>
      </c>
      <c r="M26" s="29">
        <f t="shared" si="6"/>
        <v>2496.666666666667</v>
      </c>
      <c r="N26" s="66"/>
      <c r="O26" s="66"/>
      <c r="P26" s="92" t="s">
        <v>249</v>
      </c>
      <c r="R26" s="30"/>
      <c r="S26" s="30"/>
      <c r="T26" s="30"/>
      <c r="U26" s="30"/>
      <c r="V26" s="30"/>
      <c r="W26" s="30"/>
    </row>
    <row r="27" spans="1:25" s="42" customFormat="1" ht="29" x14ac:dyDescent="0.35">
      <c r="A27" s="25">
        <f t="shared" si="7"/>
        <v>7</v>
      </c>
      <c r="B27" s="44" t="s">
        <v>147</v>
      </c>
      <c r="C27" s="36" t="s">
        <v>28</v>
      </c>
      <c r="D27" s="4">
        <v>6</v>
      </c>
      <c r="E27" s="1"/>
      <c r="F27" s="28"/>
      <c r="G27" s="28"/>
      <c r="H27" s="28"/>
      <c r="I27" s="29">
        <f t="shared" si="8"/>
        <v>77.5</v>
      </c>
      <c r="J27" s="5">
        <v>93</v>
      </c>
      <c r="K27" s="29">
        <f t="shared" si="9"/>
        <v>465</v>
      </c>
      <c r="L27" s="29">
        <f t="shared" si="10"/>
        <v>558</v>
      </c>
      <c r="M27" s="29">
        <f t="shared" si="6"/>
        <v>465</v>
      </c>
      <c r="N27" s="66"/>
      <c r="O27" s="66"/>
      <c r="P27" s="91" t="s">
        <v>250</v>
      </c>
      <c r="R27" s="30"/>
      <c r="S27" s="30"/>
      <c r="T27" s="30"/>
      <c r="U27" s="30"/>
      <c r="V27" s="30"/>
      <c r="W27" s="30"/>
    </row>
    <row r="28" spans="1:25" s="42" customFormat="1" ht="116" x14ac:dyDescent="0.35">
      <c r="A28" s="25">
        <f t="shared" si="7"/>
        <v>8</v>
      </c>
      <c r="B28" s="44" t="s">
        <v>148</v>
      </c>
      <c r="C28" s="36" t="s">
        <v>28</v>
      </c>
      <c r="D28" s="4">
        <v>20</v>
      </c>
      <c r="E28" s="1"/>
      <c r="F28" s="28"/>
      <c r="G28" s="28"/>
      <c r="H28" s="28"/>
      <c r="I28" s="29">
        <f t="shared" si="8"/>
        <v>18.333333333333336</v>
      </c>
      <c r="J28" s="5">
        <v>22</v>
      </c>
      <c r="K28" s="29">
        <f t="shared" si="9"/>
        <v>366.66666666666674</v>
      </c>
      <c r="L28" s="29">
        <f t="shared" si="10"/>
        <v>440</v>
      </c>
      <c r="M28" s="29">
        <f t="shared" si="6"/>
        <v>366.66666666666674</v>
      </c>
      <c r="N28" s="66"/>
      <c r="O28" s="66"/>
      <c r="P28" s="92" t="s">
        <v>251</v>
      </c>
      <c r="R28" s="30"/>
      <c r="S28" s="30"/>
      <c r="T28" s="30"/>
      <c r="U28" s="30"/>
      <c r="V28" s="30"/>
      <c r="W28" s="30"/>
    </row>
    <row r="29" spans="1:25" s="88" customFormat="1" x14ac:dyDescent="0.35">
      <c r="A29" s="82"/>
      <c r="B29" s="83" t="s">
        <v>114</v>
      </c>
      <c r="C29" s="84"/>
      <c r="D29" s="85"/>
      <c r="E29" s="86"/>
      <c r="F29" s="87"/>
      <c r="G29" s="87">
        <f>SUM(G22:G28)</f>
        <v>14784</v>
      </c>
      <c r="H29" s="87">
        <f>SUM(H22:H28)</f>
        <v>17740.8</v>
      </c>
      <c r="I29" s="87"/>
      <c r="J29" s="87"/>
      <c r="K29" s="87">
        <f>SUM(K22:K28)</f>
        <v>24661.666666666668</v>
      </c>
      <c r="L29" s="87">
        <f>SUM(L22:L28)</f>
        <v>29594</v>
      </c>
      <c r="M29" s="87">
        <f>SUM(M22:M28)</f>
        <v>39445.666666666664</v>
      </c>
      <c r="N29" s="89"/>
      <c r="O29" s="89"/>
      <c r="P29" s="89"/>
      <c r="R29" s="90"/>
      <c r="S29" s="90"/>
    </row>
    <row r="30" spans="1:25" x14ac:dyDescent="0.3">
      <c r="A30" s="34"/>
      <c r="B30" s="23" t="s">
        <v>106</v>
      </c>
      <c r="C30" s="31"/>
      <c r="D30" s="2"/>
      <c r="E30" s="1"/>
      <c r="F30" s="29"/>
      <c r="G30" s="29"/>
      <c r="H30" s="29"/>
      <c r="I30" s="29"/>
      <c r="J30" s="5"/>
      <c r="K30" s="29"/>
      <c r="L30" s="29"/>
      <c r="M30" s="29"/>
      <c r="N30" s="24"/>
      <c r="O30" s="24"/>
      <c r="P30" s="24"/>
      <c r="R30" s="33"/>
      <c r="S30" s="33"/>
      <c r="T30" s="33"/>
      <c r="U30" s="33"/>
      <c r="V30" s="33"/>
      <c r="W30" s="33"/>
      <c r="Y30" s="30"/>
    </row>
    <row r="31" spans="1:25" s="115" customFormat="1" x14ac:dyDescent="0.3">
      <c r="A31" s="106">
        <f>A28+1</f>
        <v>9</v>
      </c>
      <c r="B31" s="119" t="s">
        <v>153</v>
      </c>
      <c r="C31" s="120" t="s">
        <v>27</v>
      </c>
      <c r="D31" s="109">
        <v>43.13</v>
      </c>
      <c r="E31" s="121">
        <f>1020</f>
        <v>1020</v>
      </c>
      <c r="F31" s="111">
        <f>E31*1.2</f>
        <v>1224</v>
      </c>
      <c r="G31" s="111">
        <f>D31*E31</f>
        <v>43992.600000000006</v>
      </c>
      <c r="H31" s="111">
        <f>D31*F31</f>
        <v>52791.12</v>
      </c>
      <c r="I31" s="112"/>
      <c r="J31" s="113"/>
      <c r="K31" s="112"/>
      <c r="L31" s="112"/>
      <c r="M31" s="112">
        <f t="shared" ref="M31" si="11">G31+K31</f>
        <v>43992.600000000006</v>
      </c>
      <c r="N31" s="114"/>
      <c r="O31" s="114"/>
      <c r="P31" s="114"/>
      <c r="R31" s="116"/>
      <c r="S31" s="116"/>
      <c r="T31" s="116"/>
      <c r="U31" s="116"/>
      <c r="V31" s="116"/>
      <c r="W31" s="116"/>
      <c r="Y31" s="117"/>
    </row>
    <row r="32" spans="1:25" ht="14.5" x14ac:dyDescent="0.3">
      <c r="A32" s="25">
        <f>A31+1</f>
        <v>10</v>
      </c>
      <c r="B32" s="44" t="s">
        <v>71</v>
      </c>
      <c r="C32" s="40" t="s">
        <v>28</v>
      </c>
      <c r="D32" s="4">
        <v>59</v>
      </c>
      <c r="E32" s="1"/>
      <c r="F32" s="28"/>
      <c r="G32" s="28"/>
      <c r="H32" s="28"/>
      <c r="I32" s="29">
        <f>J32/1.2</f>
        <v>535.83333333333337</v>
      </c>
      <c r="J32" s="5">
        <v>643</v>
      </c>
      <c r="K32" s="29">
        <f>D32*I32</f>
        <v>31614.166666666668</v>
      </c>
      <c r="L32" s="29">
        <f>D32*J32</f>
        <v>37937</v>
      </c>
      <c r="M32" s="29">
        <f>G32+K32</f>
        <v>31614.166666666668</v>
      </c>
      <c r="N32" s="24"/>
      <c r="O32" s="24"/>
      <c r="P32" s="91" t="s">
        <v>176</v>
      </c>
      <c r="R32" s="33"/>
      <c r="S32" s="33"/>
      <c r="T32" s="33"/>
      <c r="U32" s="33"/>
      <c r="V32" s="33"/>
      <c r="W32" s="33"/>
      <c r="Y32" s="30"/>
    </row>
    <row r="33" spans="1:25" ht="14.5" x14ac:dyDescent="0.3">
      <c r="A33" s="25">
        <f t="shared" ref="A33:A65" si="12">A32+1</f>
        <v>11</v>
      </c>
      <c r="B33" s="37" t="s">
        <v>68</v>
      </c>
      <c r="C33" s="40" t="s">
        <v>30</v>
      </c>
      <c r="D33" s="4">
        <v>39</v>
      </c>
      <c r="E33" s="1"/>
      <c r="F33" s="28"/>
      <c r="G33" s="28"/>
      <c r="H33" s="28"/>
      <c r="I33" s="29">
        <f>J33/1.2</f>
        <v>141.66666666666669</v>
      </c>
      <c r="J33" s="95">
        <v>170</v>
      </c>
      <c r="K33" s="29">
        <f>D33*I33</f>
        <v>5525.0000000000009</v>
      </c>
      <c r="L33" s="29">
        <f>D33*J33</f>
        <v>6630</v>
      </c>
      <c r="M33" s="29">
        <f>G33+K33</f>
        <v>5525.0000000000009</v>
      </c>
      <c r="N33" s="24"/>
      <c r="O33" s="24"/>
      <c r="P33" s="92" t="s">
        <v>177</v>
      </c>
      <c r="R33" s="33"/>
      <c r="S33" s="33"/>
      <c r="T33" s="33"/>
      <c r="U33" s="33"/>
      <c r="V33" s="33"/>
      <c r="W33" s="33"/>
      <c r="Y33" s="30"/>
    </row>
    <row r="34" spans="1:25" ht="14.5" x14ac:dyDescent="0.3">
      <c r="A34" s="25">
        <f t="shared" si="12"/>
        <v>12</v>
      </c>
      <c r="B34" s="37" t="s">
        <v>69</v>
      </c>
      <c r="C34" s="40" t="s">
        <v>30</v>
      </c>
      <c r="D34" s="4">
        <v>70</v>
      </c>
      <c r="E34" s="1"/>
      <c r="F34" s="28"/>
      <c r="G34" s="28"/>
      <c r="H34" s="28"/>
      <c r="I34" s="29">
        <f>J34/1.2</f>
        <v>166.66666666666669</v>
      </c>
      <c r="J34" s="95">
        <v>200</v>
      </c>
      <c r="K34" s="29">
        <f>D34*I34</f>
        <v>11666.666666666668</v>
      </c>
      <c r="L34" s="29">
        <f>D34*J34</f>
        <v>14000</v>
      </c>
      <c r="M34" s="29">
        <f>G34+K34</f>
        <v>11666.666666666668</v>
      </c>
      <c r="N34" s="24"/>
      <c r="O34" s="24"/>
      <c r="P34" s="91" t="s">
        <v>178</v>
      </c>
      <c r="R34" s="33"/>
      <c r="S34" s="33"/>
      <c r="T34" s="33"/>
      <c r="U34" s="33"/>
      <c r="V34" s="33"/>
      <c r="W34" s="33"/>
      <c r="Y34" s="30"/>
    </row>
    <row r="35" spans="1:25" ht="29" x14ac:dyDescent="0.3">
      <c r="A35" s="25">
        <f t="shared" si="12"/>
        <v>13</v>
      </c>
      <c r="B35" s="37" t="s">
        <v>31</v>
      </c>
      <c r="C35" s="40" t="s">
        <v>32</v>
      </c>
      <c r="D35" s="4">
        <v>1</v>
      </c>
      <c r="E35" s="1"/>
      <c r="F35" s="28"/>
      <c r="G35" s="28"/>
      <c r="H35" s="28"/>
      <c r="I35" s="29">
        <f>J35/1.2</f>
        <v>616.10833333333335</v>
      </c>
      <c r="J35" s="95">
        <v>739.33</v>
      </c>
      <c r="K35" s="29">
        <f>D35*I35</f>
        <v>616.10833333333335</v>
      </c>
      <c r="L35" s="29">
        <f>D35*J35</f>
        <v>739.33</v>
      </c>
      <c r="M35" s="29">
        <f>G35+K35</f>
        <v>616.10833333333335</v>
      </c>
      <c r="N35" s="24"/>
      <c r="O35" s="24"/>
      <c r="P35" s="91" t="s">
        <v>179</v>
      </c>
      <c r="R35" s="33"/>
      <c r="S35" s="33"/>
      <c r="T35" s="33"/>
      <c r="U35" s="33"/>
      <c r="V35" s="33"/>
      <c r="W35" s="33"/>
      <c r="Y35" s="30"/>
    </row>
    <row r="36" spans="1:25" ht="58" x14ac:dyDescent="0.3">
      <c r="A36" s="25">
        <f t="shared" si="12"/>
        <v>14</v>
      </c>
      <c r="B36" s="37" t="s">
        <v>33</v>
      </c>
      <c r="C36" s="40" t="s">
        <v>28</v>
      </c>
      <c r="D36" s="4">
        <v>200</v>
      </c>
      <c r="E36" s="1"/>
      <c r="F36" s="28"/>
      <c r="G36" s="28"/>
      <c r="H36" s="28"/>
      <c r="I36" s="29">
        <f>J36/1.2</f>
        <v>1.2916666666666667</v>
      </c>
      <c r="J36" s="95">
        <v>1.55</v>
      </c>
      <c r="K36" s="29">
        <f>D36*I36</f>
        <v>258.33333333333337</v>
      </c>
      <c r="L36" s="29">
        <f>D36*J36</f>
        <v>310</v>
      </c>
      <c r="M36" s="29">
        <f>G36+K36</f>
        <v>258.33333333333337</v>
      </c>
      <c r="N36" s="24"/>
      <c r="O36" s="24"/>
      <c r="P36" s="91" t="s">
        <v>180</v>
      </c>
      <c r="R36" s="33"/>
      <c r="S36" s="33"/>
      <c r="T36" s="33"/>
      <c r="U36" s="33"/>
      <c r="V36" s="33"/>
      <c r="W36" s="33"/>
      <c r="Y36" s="30"/>
    </row>
    <row r="37" spans="1:25" x14ac:dyDescent="0.3">
      <c r="A37" s="25">
        <f t="shared" si="12"/>
        <v>15</v>
      </c>
      <c r="B37" s="35" t="s">
        <v>73</v>
      </c>
      <c r="C37" s="27" t="s">
        <v>27</v>
      </c>
      <c r="D37" s="4">
        <f>D38</f>
        <v>43.13</v>
      </c>
      <c r="E37" s="1">
        <v>447</v>
      </c>
      <c r="F37" s="28">
        <f>E37*1.2</f>
        <v>536.4</v>
      </c>
      <c r="G37" s="28">
        <f>D37*E37</f>
        <v>19279.11</v>
      </c>
      <c r="H37" s="28">
        <f>D37*F37</f>
        <v>23134.932000000001</v>
      </c>
      <c r="I37" s="29"/>
      <c r="J37" s="5"/>
      <c r="K37" s="29"/>
      <c r="L37" s="29"/>
      <c r="M37" s="29">
        <f t="shared" ref="M37:M55" si="13">G37+K37</f>
        <v>19279.11</v>
      </c>
      <c r="N37" s="24"/>
      <c r="O37" s="24"/>
      <c r="P37" s="24"/>
      <c r="R37" s="33"/>
      <c r="S37" s="33"/>
      <c r="T37" s="33"/>
      <c r="U37" s="33"/>
      <c r="V37" s="33"/>
      <c r="W37" s="33"/>
      <c r="Y37" s="30"/>
    </row>
    <row r="38" spans="1:25" ht="14.5" x14ac:dyDescent="0.3">
      <c r="A38" s="25">
        <f t="shared" si="12"/>
        <v>16</v>
      </c>
      <c r="B38" s="37" t="s">
        <v>72</v>
      </c>
      <c r="C38" s="40" t="s">
        <v>27</v>
      </c>
      <c r="D38" s="4">
        <v>43.13</v>
      </c>
      <c r="E38" s="1"/>
      <c r="F38" s="28"/>
      <c r="G38" s="28"/>
      <c r="H38" s="28"/>
      <c r="I38" s="29">
        <f>J38/1.2</f>
        <v>323.08333333333331</v>
      </c>
      <c r="J38" s="95">
        <v>387.7</v>
      </c>
      <c r="K38" s="29">
        <f t="shared" ref="K38:K48" si="14">D38*I38</f>
        <v>13934.584166666667</v>
      </c>
      <c r="L38" s="29">
        <f t="shared" ref="L38:L48" si="15">D38*J38</f>
        <v>16721.501</v>
      </c>
      <c r="M38" s="29">
        <f t="shared" si="13"/>
        <v>13934.584166666667</v>
      </c>
      <c r="N38" s="24"/>
      <c r="O38" s="24"/>
      <c r="P38" s="91" t="s">
        <v>181</v>
      </c>
      <c r="R38" s="33"/>
      <c r="S38" s="33"/>
      <c r="T38" s="33"/>
      <c r="U38" s="33"/>
      <c r="V38" s="33"/>
      <c r="W38" s="33"/>
      <c r="Y38" s="30"/>
    </row>
    <row r="39" spans="1:25" x14ac:dyDescent="0.3">
      <c r="A39" s="25">
        <f t="shared" si="12"/>
        <v>17</v>
      </c>
      <c r="B39" s="35" t="s">
        <v>153</v>
      </c>
      <c r="C39" s="27" t="s">
        <v>27</v>
      </c>
      <c r="D39" s="4">
        <v>6</v>
      </c>
      <c r="E39" s="1">
        <v>1020</v>
      </c>
      <c r="F39" s="28">
        <f>E39*1.2</f>
        <v>1224</v>
      </c>
      <c r="G39" s="28">
        <f>D39*E39</f>
        <v>6120</v>
      </c>
      <c r="H39" s="28">
        <f>D39*F39</f>
        <v>7344</v>
      </c>
      <c r="I39" s="29"/>
      <c r="J39" s="5"/>
      <c r="K39" s="29"/>
      <c r="L39" s="29"/>
      <c r="M39" s="29">
        <f t="shared" ref="M39:M41" si="16">G39+K39</f>
        <v>6120</v>
      </c>
      <c r="N39" s="24"/>
      <c r="O39" s="24"/>
      <c r="P39" s="24"/>
      <c r="R39" s="33"/>
      <c r="S39" s="33"/>
      <c r="T39" s="33"/>
      <c r="U39" s="33"/>
      <c r="V39" s="33"/>
      <c r="W39" s="33"/>
      <c r="Y39" s="30"/>
    </row>
    <row r="40" spans="1:25" ht="14.5" x14ac:dyDescent="0.3">
      <c r="A40" s="25">
        <f t="shared" si="12"/>
        <v>18</v>
      </c>
      <c r="B40" s="37" t="s">
        <v>59</v>
      </c>
      <c r="C40" s="36" t="s">
        <v>28</v>
      </c>
      <c r="D40" s="4">
        <v>5</v>
      </c>
      <c r="E40" s="1"/>
      <c r="F40" s="28"/>
      <c r="G40" s="28"/>
      <c r="H40" s="28"/>
      <c r="I40" s="29">
        <f t="shared" ref="I40:I41" si="17">J40/1.2</f>
        <v>495.83333333333337</v>
      </c>
      <c r="J40" s="95">
        <v>595</v>
      </c>
      <c r="K40" s="29">
        <f t="shared" ref="K40:K41" si="18">D40*I40</f>
        <v>2479.166666666667</v>
      </c>
      <c r="L40" s="29">
        <f t="shared" ref="L40:L41" si="19">D40*J40</f>
        <v>2975</v>
      </c>
      <c r="M40" s="29">
        <f t="shared" si="16"/>
        <v>2479.166666666667</v>
      </c>
      <c r="N40" s="24"/>
      <c r="O40" s="24"/>
      <c r="P40" s="92" t="s">
        <v>182</v>
      </c>
      <c r="R40" s="33"/>
      <c r="S40" s="33"/>
      <c r="T40" s="33"/>
      <c r="U40" s="33"/>
      <c r="V40" s="33"/>
      <c r="W40" s="33"/>
      <c r="Y40" s="30"/>
    </row>
    <row r="41" spans="1:25" ht="14.5" x14ac:dyDescent="0.3">
      <c r="A41" s="25">
        <f t="shared" si="12"/>
        <v>19</v>
      </c>
      <c r="B41" s="37" t="s">
        <v>68</v>
      </c>
      <c r="C41" s="36" t="s">
        <v>38</v>
      </c>
      <c r="D41" s="4">
        <v>10</v>
      </c>
      <c r="E41" s="1"/>
      <c r="F41" s="28"/>
      <c r="G41" s="28"/>
      <c r="H41" s="28"/>
      <c r="I41" s="29">
        <f t="shared" si="17"/>
        <v>141.66666666666669</v>
      </c>
      <c r="J41" s="95">
        <v>170</v>
      </c>
      <c r="K41" s="29">
        <f t="shared" si="18"/>
        <v>1416.666666666667</v>
      </c>
      <c r="L41" s="29">
        <f t="shared" si="19"/>
        <v>1700</v>
      </c>
      <c r="M41" s="29">
        <f t="shared" si="16"/>
        <v>1416.666666666667</v>
      </c>
      <c r="N41" s="24"/>
      <c r="O41" s="24"/>
      <c r="P41" s="92" t="s">
        <v>177</v>
      </c>
      <c r="R41" s="33"/>
      <c r="S41" s="33"/>
      <c r="T41" s="33"/>
      <c r="U41" s="33"/>
      <c r="V41" s="33"/>
      <c r="W41" s="33"/>
      <c r="Y41" s="30"/>
    </row>
    <row r="42" spans="1:25" ht="14.5" x14ac:dyDescent="0.3">
      <c r="A42" s="25">
        <f t="shared" si="12"/>
        <v>20</v>
      </c>
      <c r="B42" s="37" t="s">
        <v>69</v>
      </c>
      <c r="C42" s="40" t="s">
        <v>30</v>
      </c>
      <c r="D42" s="4">
        <v>21</v>
      </c>
      <c r="E42" s="1"/>
      <c r="F42" s="28"/>
      <c r="G42" s="28"/>
      <c r="H42" s="28"/>
      <c r="I42" s="29">
        <f>J42/1.2</f>
        <v>166.66666666666669</v>
      </c>
      <c r="J42" s="95">
        <v>200</v>
      </c>
      <c r="K42" s="29">
        <f>D42*I42</f>
        <v>3500.0000000000005</v>
      </c>
      <c r="L42" s="29">
        <f>D42*J42</f>
        <v>4200</v>
      </c>
      <c r="M42" s="29">
        <f>G42+K42</f>
        <v>3500.0000000000005</v>
      </c>
      <c r="N42" s="24"/>
      <c r="O42" s="24"/>
      <c r="P42" s="91" t="s">
        <v>178</v>
      </c>
      <c r="R42" s="33"/>
      <c r="S42" s="33"/>
      <c r="T42" s="33"/>
      <c r="U42" s="33"/>
      <c r="V42" s="33"/>
      <c r="W42" s="33"/>
      <c r="Y42" s="30"/>
    </row>
    <row r="43" spans="1:25" ht="29" x14ac:dyDescent="0.3">
      <c r="A43" s="25">
        <f t="shared" si="12"/>
        <v>21</v>
      </c>
      <c r="B43" s="96" t="s">
        <v>31</v>
      </c>
      <c r="C43" s="97" t="s">
        <v>32</v>
      </c>
      <c r="D43" s="98">
        <v>0.41</v>
      </c>
      <c r="E43" s="72"/>
      <c r="F43" s="76"/>
      <c r="G43" s="76"/>
      <c r="H43" s="76"/>
      <c r="I43" s="73">
        <f>J43/1.2</f>
        <v>616.10833333333335</v>
      </c>
      <c r="J43" s="95">
        <v>739.33</v>
      </c>
      <c r="K43" s="73">
        <f>D43*I43</f>
        <v>252.60441666666665</v>
      </c>
      <c r="L43" s="73">
        <f>D43*J43</f>
        <v>303.12529999999998</v>
      </c>
      <c r="M43" s="73">
        <f>G43+K43</f>
        <v>252.60441666666665</v>
      </c>
      <c r="N43" s="24"/>
      <c r="O43" s="24"/>
      <c r="P43" s="91" t="s">
        <v>179</v>
      </c>
      <c r="R43" s="33"/>
      <c r="S43" s="33"/>
      <c r="T43" s="33"/>
      <c r="U43" s="33"/>
      <c r="V43" s="33"/>
      <c r="W43" s="33"/>
      <c r="Y43" s="30"/>
    </row>
    <row r="44" spans="1:25" ht="58" x14ac:dyDescent="0.3">
      <c r="A44" s="25">
        <f t="shared" si="12"/>
        <v>22</v>
      </c>
      <c r="B44" s="96" t="s">
        <v>33</v>
      </c>
      <c r="C44" s="97" t="s">
        <v>28</v>
      </c>
      <c r="D44" s="98">
        <v>60</v>
      </c>
      <c r="E44" s="72"/>
      <c r="F44" s="76"/>
      <c r="G44" s="76"/>
      <c r="H44" s="76"/>
      <c r="I44" s="73">
        <f>J44/1.2</f>
        <v>1.2916666666666667</v>
      </c>
      <c r="J44" s="95">
        <v>1.55</v>
      </c>
      <c r="K44" s="73">
        <f>D44*I44</f>
        <v>77.5</v>
      </c>
      <c r="L44" s="73">
        <f>D44*J44</f>
        <v>93</v>
      </c>
      <c r="M44" s="73">
        <f>G44+K44</f>
        <v>77.5</v>
      </c>
      <c r="N44" s="24"/>
      <c r="O44" s="24"/>
      <c r="P44" s="91" t="s">
        <v>180</v>
      </c>
      <c r="R44" s="33"/>
      <c r="S44" s="33"/>
      <c r="T44" s="33"/>
      <c r="U44" s="33"/>
      <c r="V44" s="33"/>
      <c r="W44" s="33"/>
      <c r="Y44" s="30"/>
    </row>
    <row r="45" spans="1:25" ht="14.5" x14ac:dyDescent="0.3">
      <c r="A45" s="25">
        <f t="shared" si="12"/>
        <v>23</v>
      </c>
      <c r="B45" s="35" t="s">
        <v>34</v>
      </c>
      <c r="C45" s="27" t="s">
        <v>27</v>
      </c>
      <c r="D45" s="4">
        <v>20</v>
      </c>
      <c r="E45" s="1">
        <v>1114</v>
      </c>
      <c r="F45" s="28">
        <f t="shared" ref="F45:F50" si="20">E45*1.2</f>
        <v>1336.8</v>
      </c>
      <c r="G45" s="28">
        <f t="shared" ref="G45:G50" si="21">D45*E45</f>
        <v>22280</v>
      </c>
      <c r="H45" s="28">
        <f t="shared" ref="H45:H50" si="22">D45*F45</f>
        <v>26736</v>
      </c>
      <c r="I45" s="29"/>
      <c r="J45" s="5"/>
      <c r="K45" s="29"/>
      <c r="L45" s="29"/>
      <c r="M45" s="29">
        <f t="shared" si="13"/>
        <v>22280</v>
      </c>
      <c r="N45" s="24"/>
      <c r="O45" s="24"/>
      <c r="P45" s="91"/>
      <c r="R45" s="33"/>
      <c r="S45" s="33"/>
      <c r="T45" s="33"/>
      <c r="U45" s="33"/>
      <c r="V45" s="33"/>
      <c r="W45" s="33"/>
      <c r="Y45" s="30"/>
    </row>
    <row r="46" spans="1:25" ht="42" x14ac:dyDescent="0.3">
      <c r="A46" s="25">
        <f t="shared" si="12"/>
        <v>24</v>
      </c>
      <c r="B46" s="37" t="s">
        <v>57</v>
      </c>
      <c r="C46" s="40" t="s">
        <v>27</v>
      </c>
      <c r="D46" s="4">
        <f>D45*1.1</f>
        <v>22</v>
      </c>
      <c r="E46" s="1"/>
      <c r="F46" s="28"/>
      <c r="G46" s="28"/>
      <c r="H46" s="28"/>
      <c r="I46" s="29">
        <f t="shared" ref="I46:I48" si="23">J46/1.2</f>
        <v>520</v>
      </c>
      <c r="J46" s="95">
        <v>624</v>
      </c>
      <c r="K46" s="29">
        <f t="shared" si="14"/>
        <v>11440</v>
      </c>
      <c r="L46" s="29">
        <f t="shared" si="15"/>
        <v>13728</v>
      </c>
      <c r="M46" s="29">
        <f t="shared" si="13"/>
        <v>11440</v>
      </c>
      <c r="N46" s="24"/>
      <c r="O46" s="24"/>
      <c r="P46" s="91" t="s">
        <v>183</v>
      </c>
      <c r="R46" s="33"/>
      <c r="S46" s="33"/>
      <c r="T46" s="33"/>
      <c r="U46" s="33"/>
      <c r="V46" s="33"/>
      <c r="W46" s="33"/>
      <c r="Y46" s="30"/>
    </row>
    <row r="47" spans="1:25" ht="28" x14ac:dyDescent="0.3">
      <c r="A47" s="25">
        <f t="shared" si="12"/>
        <v>25</v>
      </c>
      <c r="B47" s="37" t="s">
        <v>53</v>
      </c>
      <c r="C47" s="40" t="s">
        <v>28</v>
      </c>
      <c r="D47" s="8">
        <f>ROUNDUP((0.04*D45),0)</f>
        <v>1</v>
      </c>
      <c r="E47" s="1"/>
      <c r="F47" s="28"/>
      <c r="G47" s="28"/>
      <c r="H47" s="28"/>
      <c r="I47" s="29">
        <f t="shared" si="23"/>
        <v>600.83333333333337</v>
      </c>
      <c r="J47" s="95">
        <v>721</v>
      </c>
      <c r="K47" s="29">
        <f t="shared" si="14"/>
        <v>600.83333333333337</v>
      </c>
      <c r="L47" s="29">
        <f t="shared" si="15"/>
        <v>721</v>
      </c>
      <c r="M47" s="29">
        <f t="shared" si="13"/>
        <v>600.83333333333337</v>
      </c>
      <c r="N47" s="67"/>
      <c r="O47" s="67"/>
      <c r="P47" s="93" t="s">
        <v>184</v>
      </c>
      <c r="Q47" s="33"/>
      <c r="R47" s="33"/>
      <c r="S47" s="33"/>
      <c r="T47" s="33"/>
      <c r="U47" s="33"/>
      <c r="V47" s="33"/>
      <c r="W47" s="33"/>
      <c r="Y47" s="30"/>
    </row>
    <row r="48" spans="1:25" ht="14.5" x14ac:dyDescent="0.3">
      <c r="A48" s="25">
        <f t="shared" si="12"/>
        <v>26</v>
      </c>
      <c r="B48" s="37" t="s">
        <v>133</v>
      </c>
      <c r="C48" s="40" t="s">
        <v>28</v>
      </c>
      <c r="D48" s="8">
        <v>9</v>
      </c>
      <c r="E48" s="1"/>
      <c r="F48" s="28"/>
      <c r="G48" s="28"/>
      <c r="H48" s="28"/>
      <c r="I48" s="29">
        <f t="shared" si="23"/>
        <v>584.16666666666674</v>
      </c>
      <c r="J48" s="95">
        <v>701</v>
      </c>
      <c r="K48" s="29">
        <f t="shared" si="14"/>
        <v>5257.5000000000009</v>
      </c>
      <c r="L48" s="29">
        <f t="shared" si="15"/>
        <v>6309</v>
      </c>
      <c r="M48" s="29">
        <f t="shared" si="13"/>
        <v>5257.5000000000009</v>
      </c>
      <c r="N48" s="67"/>
      <c r="O48" s="67"/>
      <c r="P48" s="91" t="s">
        <v>185</v>
      </c>
      <c r="Q48" s="33"/>
      <c r="R48" s="33"/>
      <c r="S48" s="33"/>
      <c r="T48" s="33"/>
      <c r="U48" s="33"/>
      <c r="V48" s="33"/>
      <c r="W48" s="33"/>
      <c r="Y48" s="30"/>
    </row>
    <row r="49" spans="1:25" x14ac:dyDescent="0.3">
      <c r="A49" s="25">
        <f t="shared" si="12"/>
        <v>27</v>
      </c>
      <c r="B49" s="35" t="s">
        <v>54</v>
      </c>
      <c r="C49" s="27" t="s">
        <v>27</v>
      </c>
      <c r="D49" s="4">
        <v>60</v>
      </c>
      <c r="E49" s="1">
        <v>180</v>
      </c>
      <c r="F49" s="28">
        <f t="shared" si="20"/>
        <v>216</v>
      </c>
      <c r="G49" s="28">
        <f t="shared" si="21"/>
        <v>10800</v>
      </c>
      <c r="H49" s="28">
        <f t="shared" si="22"/>
        <v>12960</v>
      </c>
      <c r="I49" s="29"/>
      <c r="J49" s="5"/>
      <c r="K49" s="29"/>
      <c r="L49" s="29"/>
      <c r="M49" s="29">
        <f t="shared" si="13"/>
        <v>10800</v>
      </c>
      <c r="N49" s="24"/>
      <c r="O49" s="24"/>
      <c r="P49" s="24"/>
      <c r="R49" s="33"/>
      <c r="S49" s="33"/>
      <c r="T49" s="33"/>
      <c r="U49" s="33"/>
      <c r="V49" s="33"/>
      <c r="W49" s="33"/>
      <c r="Y49" s="30"/>
    </row>
    <row r="50" spans="1:25" s="42" customFormat="1" ht="14.5" x14ac:dyDescent="0.35">
      <c r="A50" s="25">
        <f t="shared" si="12"/>
        <v>28</v>
      </c>
      <c r="B50" s="35" t="s">
        <v>96</v>
      </c>
      <c r="C50" s="27" t="s">
        <v>27</v>
      </c>
      <c r="D50" s="4">
        <v>7</v>
      </c>
      <c r="E50" s="1">
        <v>708</v>
      </c>
      <c r="F50" s="28">
        <f t="shared" si="20"/>
        <v>849.6</v>
      </c>
      <c r="G50" s="28">
        <f t="shared" si="21"/>
        <v>4956</v>
      </c>
      <c r="H50" s="28">
        <f t="shared" si="22"/>
        <v>5947.2</v>
      </c>
      <c r="I50" s="29"/>
      <c r="J50" s="5"/>
      <c r="K50" s="29"/>
      <c r="L50" s="29"/>
      <c r="M50" s="29">
        <f t="shared" si="13"/>
        <v>4956</v>
      </c>
      <c r="N50" s="66"/>
      <c r="O50" s="66"/>
      <c r="P50" s="66"/>
      <c r="R50" s="33"/>
      <c r="S50" s="33"/>
      <c r="T50" s="33"/>
      <c r="U50" s="33"/>
      <c r="V50" s="33"/>
      <c r="W50" s="33"/>
      <c r="X50" s="12"/>
      <c r="Y50" s="30"/>
    </row>
    <row r="51" spans="1:25" s="42" customFormat="1" ht="14.5" x14ac:dyDescent="0.35">
      <c r="A51" s="25">
        <f t="shared" si="12"/>
        <v>29</v>
      </c>
      <c r="B51" s="37" t="s">
        <v>95</v>
      </c>
      <c r="C51" s="40" t="s">
        <v>28</v>
      </c>
      <c r="D51" s="4">
        <v>1</v>
      </c>
      <c r="E51" s="1"/>
      <c r="F51" s="28"/>
      <c r="G51" s="28"/>
      <c r="H51" s="28"/>
      <c r="I51" s="29">
        <f>J51/1.2</f>
        <v>483.33333333333337</v>
      </c>
      <c r="J51" s="95">
        <v>580</v>
      </c>
      <c r="K51" s="29">
        <f>D51*I51</f>
        <v>483.33333333333337</v>
      </c>
      <c r="L51" s="29">
        <f>D51*J51</f>
        <v>580</v>
      </c>
      <c r="M51" s="29">
        <f t="shared" si="13"/>
        <v>483.33333333333337</v>
      </c>
      <c r="N51" s="66"/>
      <c r="O51" s="66"/>
      <c r="P51" s="91" t="s">
        <v>186</v>
      </c>
      <c r="R51" s="33"/>
      <c r="S51" s="33"/>
      <c r="T51" s="33"/>
      <c r="U51" s="33"/>
      <c r="V51" s="33"/>
      <c r="W51" s="33"/>
      <c r="X51" s="12"/>
      <c r="Y51" s="30"/>
    </row>
    <row r="52" spans="1:25" s="42" customFormat="1" ht="14.5" x14ac:dyDescent="0.35">
      <c r="A52" s="25">
        <f t="shared" si="12"/>
        <v>30</v>
      </c>
      <c r="B52" s="35" t="s">
        <v>97</v>
      </c>
      <c r="C52" s="27" t="s">
        <v>27</v>
      </c>
      <c r="D52" s="4">
        <v>60</v>
      </c>
      <c r="E52" s="1">
        <v>60</v>
      </c>
      <c r="F52" s="28">
        <f>E52*1.2</f>
        <v>72</v>
      </c>
      <c r="G52" s="28">
        <f>D52*E52</f>
        <v>3600</v>
      </c>
      <c r="H52" s="28">
        <f>D52*F52</f>
        <v>4320</v>
      </c>
      <c r="I52" s="29"/>
      <c r="J52" s="5"/>
      <c r="K52" s="29"/>
      <c r="L52" s="29"/>
      <c r="M52" s="29">
        <f t="shared" si="13"/>
        <v>3600</v>
      </c>
      <c r="N52" s="66"/>
      <c r="O52" s="66"/>
      <c r="P52" s="66"/>
      <c r="R52" s="33"/>
      <c r="S52" s="33"/>
      <c r="T52" s="33"/>
      <c r="U52" s="33"/>
      <c r="V52" s="33"/>
      <c r="W52" s="33"/>
      <c r="X52" s="12"/>
      <c r="Y52" s="30"/>
    </row>
    <row r="53" spans="1:25" ht="14.5" x14ac:dyDescent="0.3">
      <c r="A53" s="25">
        <f t="shared" si="12"/>
        <v>31</v>
      </c>
      <c r="B53" s="37" t="s">
        <v>189</v>
      </c>
      <c r="C53" s="40" t="s">
        <v>29</v>
      </c>
      <c r="D53" s="4">
        <f>0.12*D52</f>
        <v>7.1999999999999993</v>
      </c>
      <c r="E53" s="1"/>
      <c r="F53" s="28"/>
      <c r="G53" s="28"/>
      <c r="H53" s="28"/>
      <c r="I53" s="29">
        <f>J53/1.2</f>
        <v>133.5</v>
      </c>
      <c r="J53" s="95">
        <v>160.19999999999999</v>
      </c>
      <c r="K53" s="29">
        <f>D53*I53</f>
        <v>961.19999999999993</v>
      </c>
      <c r="L53" s="29">
        <f>D53*J53</f>
        <v>1153.4399999999998</v>
      </c>
      <c r="M53" s="29">
        <f>G53+K53</f>
        <v>961.19999999999993</v>
      </c>
      <c r="N53" s="67"/>
      <c r="O53" s="67"/>
      <c r="P53" s="92" t="s">
        <v>188</v>
      </c>
      <c r="Q53" s="33"/>
      <c r="R53" s="33"/>
      <c r="S53" s="33"/>
      <c r="T53" s="33"/>
      <c r="U53" s="33"/>
      <c r="V53" s="33"/>
      <c r="W53" s="33"/>
      <c r="Y53" s="30"/>
    </row>
    <row r="54" spans="1:25" x14ac:dyDescent="0.3">
      <c r="A54" s="25">
        <f t="shared" si="12"/>
        <v>32</v>
      </c>
      <c r="B54" s="35" t="s">
        <v>98</v>
      </c>
      <c r="C54" s="27" t="s">
        <v>27</v>
      </c>
      <c r="D54" s="4">
        <v>40</v>
      </c>
      <c r="E54" s="1">
        <v>190</v>
      </c>
      <c r="F54" s="28">
        <f>E54*1.2</f>
        <v>228</v>
      </c>
      <c r="G54" s="28">
        <f>D54*E54</f>
        <v>7600</v>
      </c>
      <c r="H54" s="28">
        <f>D54*F54</f>
        <v>9120</v>
      </c>
      <c r="I54" s="29"/>
      <c r="J54" s="5"/>
      <c r="K54" s="29"/>
      <c r="L54" s="29"/>
      <c r="M54" s="29">
        <f t="shared" si="13"/>
        <v>7600</v>
      </c>
      <c r="N54" s="67"/>
      <c r="O54" s="67"/>
      <c r="P54" s="67"/>
      <c r="Q54" s="33"/>
      <c r="R54" s="33"/>
      <c r="S54" s="33"/>
      <c r="T54" s="33"/>
      <c r="U54" s="33"/>
      <c r="V54" s="33"/>
      <c r="W54" s="33"/>
      <c r="Y54" s="30"/>
    </row>
    <row r="55" spans="1:25" ht="14.5" x14ac:dyDescent="0.3">
      <c r="A55" s="25">
        <f t="shared" si="12"/>
        <v>33</v>
      </c>
      <c r="B55" s="94" t="s">
        <v>187</v>
      </c>
      <c r="C55" s="40" t="s">
        <v>29</v>
      </c>
      <c r="D55" s="4">
        <f>0.25*D54</f>
        <v>10</v>
      </c>
      <c r="E55" s="1"/>
      <c r="F55" s="28"/>
      <c r="G55" s="28"/>
      <c r="H55" s="28"/>
      <c r="I55" s="29">
        <f>J55/1.2</f>
        <v>740.43333333333339</v>
      </c>
      <c r="J55" s="95">
        <v>888.52</v>
      </c>
      <c r="K55" s="29">
        <f>D55*I55</f>
        <v>7404.3333333333339</v>
      </c>
      <c r="L55" s="29">
        <f>D55*J55</f>
        <v>8885.2000000000007</v>
      </c>
      <c r="M55" s="29">
        <f t="shared" si="13"/>
        <v>7404.3333333333339</v>
      </c>
      <c r="N55" s="67"/>
      <c r="O55" s="67"/>
      <c r="P55" s="92" t="s">
        <v>190</v>
      </c>
      <c r="Q55" s="33"/>
      <c r="R55" s="33"/>
      <c r="S55" s="33"/>
      <c r="T55" s="33"/>
      <c r="U55" s="33"/>
      <c r="V55" s="33"/>
      <c r="W55" s="33"/>
      <c r="Y55" s="30"/>
    </row>
    <row r="56" spans="1:25" x14ac:dyDescent="0.3">
      <c r="A56" s="25">
        <f t="shared" si="12"/>
        <v>34</v>
      </c>
      <c r="B56" s="35" t="s">
        <v>149</v>
      </c>
      <c r="C56" s="27" t="s">
        <v>93</v>
      </c>
      <c r="D56" s="4">
        <f>D57</f>
        <v>12</v>
      </c>
      <c r="E56" s="1">
        <v>247</v>
      </c>
      <c r="F56" s="28">
        <f>E56*1.2</f>
        <v>296.39999999999998</v>
      </c>
      <c r="G56" s="28">
        <f>D56*E56</f>
        <v>2964</v>
      </c>
      <c r="H56" s="28">
        <f>D56*F56</f>
        <v>3556.7999999999997</v>
      </c>
      <c r="I56" s="29"/>
      <c r="J56" s="5"/>
      <c r="K56" s="29"/>
      <c r="L56" s="29"/>
      <c r="M56" s="29">
        <f t="shared" ref="M56:M57" si="24">G56+K56</f>
        <v>2964</v>
      </c>
      <c r="N56" s="67"/>
      <c r="O56" s="67"/>
      <c r="P56" s="67"/>
      <c r="Q56" s="33"/>
      <c r="R56" s="33"/>
      <c r="S56" s="33"/>
      <c r="T56" s="33"/>
      <c r="U56" s="33"/>
      <c r="V56" s="33"/>
      <c r="W56" s="33"/>
      <c r="Y56" s="30"/>
    </row>
    <row r="57" spans="1:25" x14ac:dyDescent="0.3">
      <c r="A57" s="25">
        <f t="shared" si="12"/>
        <v>35</v>
      </c>
      <c r="B57" s="37" t="s">
        <v>150</v>
      </c>
      <c r="C57" s="40" t="s">
        <v>28</v>
      </c>
      <c r="D57" s="4">
        <v>12</v>
      </c>
      <c r="E57" s="1"/>
      <c r="F57" s="28"/>
      <c r="G57" s="28"/>
      <c r="H57" s="28"/>
      <c r="I57" s="29">
        <f>J57/1.2</f>
        <v>89.166666666666671</v>
      </c>
      <c r="J57" s="5">
        <v>107</v>
      </c>
      <c r="K57" s="29">
        <f>D57*I57</f>
        <v>1070</v>
      </c>
      <c r="L57" s="29">
        <f>D57*J57</f>
        <v>1284</v>
      </c>
      <c r="M57" s="29">
        <f t="shared" si="24"/>
        <v>1070</v>
      </c>
      <c r="N57" s="67"/>
      <c r="O57" s="67"/>
      <c r="P57" s="67" t="s">
        <v>197</v>
      </c>
      <c r="Q57" s="33"/>
      <c r="R57" s="33"/>
      <c r="S57" s="33"/>
      <c r="T57" s="33"/>
      <c r="U57" s="33"/>
      <c r="V57" s="33"/>
      <c r="W57" s="33"/>
      <c r="Y57" s="30"/>
    </row>
    <row r="58" spans="1:25" ht="28" x14ac:dyDescent="0.3">
      <c r="A58" s="25">
        <f t="shared" si="12"/>
        <v>36</v>
      </c>
      <c r="B58" s="37" t="s">
        <v>154</v>
      </c>
      <c r="C58" s="40" t="s">
        <v>28</v>
      </c>
      <c r="D58" s="4">
        <v>7</v>
      </c>
      <c r="E58" s="1"/>
      <c r="F58" s="28"/>
      <c r="G58" s="28"/>
      <c r="H58" s="28"/>
      <c r="I58" s="29">
        <f>J58/1.2</f>
        <v>352.5</v>
      </c>
      <c r="J58" s="5">
        <v>423</v>
      </c>
      <c r="K58" s="29">
        <f>D58*I58</f>
        <v>2467.5</v>
      </c>
      <c r="L58" s="29">
        <f>D58*J58</f>
        <v>2961</v>
      </c>
      <c r="M58" s="29">
        <f t="shared" ref="M58" si="25">G58+K58</f>
        <v>2467.5</v>
      </c>
      <c r="N58" s="67"/>
      <c r="O58" s="67"/>
      <c r="P58" s="67" t="s">
        <v>198</v>
      </c>
      <c r="Q58" s="33"/>
      <c r="R58" s="33"/>
      <c r="S58" s="33"/>
      <c r="T58" s="33"/>
      <c r="U58" s="33"/>
      <c r="V58" s="33"/>
      <c r="W58" s="33"/>
      <c r="Y58" s="30"/>
    </row>
    <row r="59" spans="1:25" s="88" customFormat="1" x14ac:dyDescent="0.35">
      <c r="A59" s="82"/>
      <c r="B59" s="83" t="s">
        <v>115</v>
      </c>
      <c r="C59" s="84"/>
      <c r="D59" s="85"/>
      <c r="E59" s="86"/>
      <c r="F59" s="87"/>
      <c r="G59" s="87">
        <f>SUM(G31:G58)</f>
        <v>121591.71</v>
      </c>
      <c r="H59" s="87">
        <f>SUM(H31:H58)</f>
        <v>145910.05199999997</v>
      </c>
      <c r="I59" s="87"/>
      <c r="J59" s="87"/>
      <c r="K59" s="87">
        <f>SUM(K31:K58)</f>
        <v>101025.49691666667</v>
      </c>
      <c r="L59" s="87">
        <f>SUM(L31:L58)</f>
        <v>121230.5963</v>
      </c>
      <c r="M59" s="87">
        <f>SUM(M31:M58)</f>
        <v>222617.20691666671</v>
      </c>
      <c r="N59" s="89"/>
      <c r="O59" s="89"/>
      <c r="P59" s="89"/>
      <c r="R59" s="90"/>
      <c r="S59" s="90"/>
    </row>
    <row r="60" spans="1:25" x14ac:dyDescent="0.3">
      <c r="A60" s="25">
        <f>A58+1</f>
        <v>37</v>
      </c>
      <c r="B60" s="23" t="s">
        <v>107</v>
      </c>
      <c r="C60" s="31"/>
      <c r="D60" s="2"/>
      <c r="E60" s="3"/>
      <c r="F60" s="29"/>
      <c r="G60" s="29"/>
      <c r="H60" s="29"/>
      <c r="I60" s="29"/>
      <c r="J60" s="5"/>
      <c r="K60" s="29"/>
      <c r="L60" s="29"/>
      <c r="M60" s="29"/>
      <c r="N60" s="24"/>
      <c r="O60" s="24"/>
      <c r="P60" s="24"/>
      <c r="R60" s="33"/>
      <c r="S60" s="33"/>
      <c r="T60" s="33"/>
      <c r="U60" s="33"/>
      <c r="V60" s="33"/>
      <c r="W60" s="33"/>
      <c r="Y60" s="30"/>
    </row>
    <row r="61" spans="1:25" x14ac:dyDescent="0.3">
      <c r="A61" s="25">
        <f>A60+1</f>
        <v>38</v>
      </c>
      <c r="B61" s="35" t="s">
        <v>151</v>
      </c>
      <c r="C61" s="27" t="s">
        <v>28</v>
      </c>
      <c r="D61" s="4">
        <f>D62</f>
        <v>1</v>
      </c>
      <c r="E61" s="1">
        <v>5610</v>
      </c>
      <c r="F61" s="28">
        <f t="shared" ref="F61" si="26">E61*1.2</f>
        <v>6732</v>
      </c>
      <c r="G61" s="28">
        <f>D61*E61</f>
        <v>5610</v>
      </c>
      <c r="H61" s="28">
        <f>D61*F61</f>
        <v>6732</v>
      </c>
      <c r="I61" s="29"/>
      <c r="J61" s="5"/>
      <c r="K61" s="29"/>
      <c r="L61" s="29"/>
      <c r="M61" s="29">
        <f t="shared" ref="M61:M63" si="27">G61+K61</f>
        <v>5610</v>
      </c>
      <c r="N61" s="24"/>
      <c r="O61" s="24"/>
      <c r="P61" s="24"/>
      <c r="R61" s="33"/>
      <c r="S61" s="33"/>
      <c r="T61" s="33"/>
      <c r="U61" s="33"/>
      <c r="V61" s="33"/>
      <c r="W61" s="33"/>
      <c r="Y61" s="30"/>
    </row>
    <row r="62" spans="1:25" ht="42" customHeight="1" x14ac:dyDescent="0.3">
      <c r="A62" s="25">
        <f t="shared" si="12"/>
        <v>39</v>
      </c>
      <c r="B62" s="37" t="s">
        <v>152</v>
      </c>
      <c r="C62" s="40" t="s">
        <v>28</v>
      </c>
      <c r="D62" s="4">
        <v>1</v>
      </c>
      <c r="E62" s="1"/>
      <c r="F62" s="28"/>
      <c r="G62" s="28"/>
      <c r="H62" s="28"/>
      <c r="I62" s="29">
        <f>J62/1.2</f>
        <v>36300</v>
      </c>
      <c r="J62" s="95">
        <v>43560</v>
      </c>
      <c r="K62" s="29">
        <f>D62*I62</f>
        <v>36300</v>
      </c>
      <c r="L62" s="29">
        <f t="shared" ref="L62" si="28">D62*J62</f>
        <v>43560</v>
      </c>
      <c r="M62" s="29">
        <f t="shared" si="27"/>
        <v>36300</v>
      </c>
      <c r="N62" s="24"/>
      <c r="O62" s="24"/>
      <c r="P62" s="24"/>
      <c r="R62" s="33"/>
      <c r="S62" s="33"/>
      <c r="T62" s="33"/>
      <c r="U62" s="33"/>
      <c r="V62" s="33"/>
      <c r="W62" s="33"/>
      <c r="Y62" s="30"/>
    </row>
    <row r="63" spans="1:25" ht="112" x14ac:dyDescent="0.3">
      <c r="A63" s="25">
        <f t="shared" si="12"/>
        <v>40</v>
      </c>
      <c r="B63" s="96" t="s">
        <v>155</v>
      </c>
      <c r="C63" s="97" t="s">
        <v>28</v>
      </c>
      <c r="D63" s="98">
        <v>1</v>
      </c>
      <c r="E63" s="72"/>
      <c r="F63" s="76"/>
      <c r="G63" s="76"/>
      <c r="H63" s="76"/>
      <c r="I63" s="73">
        <f>J63/1.2</f>
        <v>690</v>
      </c>
      <c r="J63" s="95">
        <v>828</v>
      </c>
      <c r="K63" s="73">
        <f>D63*I63</f>
        <v>690</v>
      </c>
      <c r="L63" s="73">
        <f>D63*J63</f>
        <v>828</v>
      </c>
      <c r="M63" s="73">
        <f t="shared" si="27"/>
        <v>690</v>
      </c>
      <c r="N63" s="24"/>
      <c r="O63" s="24"/>
      <c r="P63" s="24" t="s">
        <v>191</v>
      </c>
      <c r="R63" s="33"/>
      <c r="S63" s="33"/>
      <c r="T63" s="33"/>
      <c r="U63" s="33"/>
      <c r="V63" s="33"/>
      <c r="W63" s="33"/>
      <c r="Y63" s="30"/>
    </row>
    <row r="64" spans="1:25" x14ac:dyDescent="0.3">
      <c r="A64" s="25">
        <f t="shared" si="12"/>
        <v>41</v>
      </c>
      <c r="B64" s="35" t="s">
        <v>74</v>
      </c>
      <c r="C64" s="27" t="s">
        <v>28</v>
      </c>
      <c r="D64" s="4">
        <f>D65</f>
        <v>1</v>
      </c>
      <c r="E64" s="1">
        <v>1275</v>
      </c>
      <c r="F64" s="28">
        <f>E64*1.2</f>
        <v>1530</v>
      </c>
      <c r="G64" s="28">
        <f>D64*E64</f>
        <v>1275</v>
      </c>
      <c r="H64" s="28">
        <f>D64*F64</f>
        <v>1530</v>
      </c>
      <c r="I64" s="29"/>
      <c r="J64" s="5"/>
      <c r="K64" s="29"/>
      <c r="L64" s="29"/>
      <c r="M64" s="29">
        <f t="shared" ref="M64:M65" si="29">G64+K64</f>
        <v>1275</v>
      </c>
      <c r="N64" s="24"/>
      <c r="O64" s="24"/>
      <c r="P64" s="24"/>
      <c r="R64" s="33"/>
      <c r="S64" s="33"/>
      <c r="T64" s="33"/>
      <c r="U64" s="33"/>
      <c r="V64" s="33"/>
      <c r="W64" s="33"/>
      <c r="Y64" s="30"/>
    </row>
    <row r="65" spans="1:25" ht="28" x14ac:dyDescent="0.3">
      <c r="A65" s="25">
        <f t="shared" si="12"/>
        <v>42</v>
      </c>
      <c r="B65" s="37" t="s">
        <v>129</v>
      </c>
      <c r="C65" s="27" t="s">
        <v>28</v>
      </c>
      <c r="D65" s="4">
        <v>1</v>
      </c>
      <c r="E65" s="1"/>
      <c r="F65" s="28"/>
      <c r="G65" s="28"/>
      <c r="H65" s="28"/>
      <c r="I65" s="73">
        <f>J65/1.2</f>
        <v>1913.3333333333335</v>
      </c>
      <c r="J65" s="5">
        <v>2296</v>
      </c>
      <c r="K65" s="29">
        <f>D65*I65</f>
        <v>1913.3333333333335</v>
      </c>
      <c r="L65" s="29">
        <f t="shared" ref="L65" si="30">D65*J65</f>
        <v>2296</v>
      </c>
      <c r="M65" s="29">
        <f t="shared" si="29"/>
        <v>1913.3333333333335</v>
      </c>
      <c r="N65" s="24"/>
      <c r="O65" s="24"/>
      <c r="P65" s="24" t="s">
        <v>192</v>
      </c>
      <c r="R65" s="33"/>
      <c r="S65" s="33"/>
      <c r="T65" s="33"/>
      <c r="U65" s="33"/>
      <c r="V65" s="33"/>
      <c r="W65" s="33"/>
      <c r="Y65" s="30"/>
    </row>
    <row r="66" spans="1:25" s="88" customFormat="1" x14ac:dyDescent="0.35">
      <c r="A66" s="82"/>
      <c r="B66" s="83" t="s">
        <v>116</v>
      </c>
      <c r="C66" s="84"/>
      <c r="D66" s="85"/>
      <c r="E66" s="86"/>
      <c r="F66" s="87"/>
      <c r="G66" s="87">
        <f>SUM(G61:G65)</f>
        <v>6885</v>
      </c>
      <c r="H66" s="87">
        <f>SUM(H61:H65)</f>
        <v>8262</v>
      </c>
      <c r="I66" s="87"/>
      <c r="J66" s="87"/>
      <c r="K66" s="87">
        <f>SUM(K61:K65)</f>
        <v>38903.333333333336</v>
      </c>
      <c r="L66" s="87">
        <f>SUM(L61:L65)</f>
        <v>46684</v>
      </c>
      <c r="M66" s="87">
        <f>SUM(M61:M65)</f>
        <v>45788.333333333336</v>
      </c>
      <c r="N66" s="89"/>
      <c r="O66" s="89"/>
      <c r="P66" s="89"/>
      <c r="R66" s="90"/>
      <c r="S66" s="90"/>
    </row>
    <row r="67" spans="1:25" x14ac:dyDescent="0.3">
      <c r="A67" s="34"/>
      <c r="B67" s="23" t="s">
        <v>108</v>
      </c>
      <c r="C67" s="31"/>
      <c r="D67" s="2"/>
      <c r="E67" s="1"/>
      <c r="F67" s="29"/>
      <c r="G67" s="29"/>
      <c r="H67" s="29"/>
      <c r="I67" s="29"/>
      <c r="J67" s="5"/>
      <c r="K67" s="29"/>
      <c r="L67" s="29"/>
      <c r="M67" s="29"/>
      <c r="N67" s="24"/>
      <c r="O67" s="24"/>
      <c r="P67" s="24"/>
      <c r="R67" s="33"/>
      <c r="S67" s="33"/>
      <c r="T67" s="33"/>
      <c r="U67" s="33"/>
      <c r="V67" s="33"/>
      <c r="W67" s="33"/>
      <c r="Y67" s="30"/>
    </row>
    <row r="68" spans="1:25" ht="28" x14ac:dyDescent="0.3">
      <c r="A68" s="25">
        <f>A65+1</f>
        <v>43</v>
      </c>
      <c r="B68" s="35" t="s">
        <v>35</v>
      </c>
      <c r="C68" s="45" t="s">
        <v>28</v>
      </c>
      <c r="D68" s="4">
        <f>SUM(D69:D71)</f>
        <v>10</v>
      </c>
      <c r="E68" s="1">
        <v>365</v>
      </c>
      <c r="F68" s="28">
        <f t="shared" ref="F68:F75" si="31">E68*1.2</f>
        <v>438</v>
      </c>
      <c r="G68" s="28">
        <f t="shared" ref="G68:G75" si="32">D68*E68</f>
        <v>3650</v>
      </c>
      <c r="H68" s="28">
        <f t="shared" ref="H68:H75" si="33">D68*F68</f>
        <v>4380</v>
      </c>
      <c r="I68" s="29"/>
      <c r="J68" s="5"/>
      <c r="K68" s="29"/>
      <c r="L68" s="29"/>
      <c r="M68" s="29">
        <f t="shared" ref="M68:M76" si="34">G68+K68</f>
        <v>3650</v>
      </c>
      <c r="N68" s="24"/>
      <c r="O68" s="24"/>
      <c r="P68" s="24"/>
      <c r="R68" s="33"/>
      <c r="S68" s="33"/>
      <c r="T68" s="33"/>
      <c r="U68" s="33"/>
      <c r="V68" s="33"/>
      <c r="W68" s="33"/>
      <c r="Y68" s="30"/>
    </row>
    <row r="69" spans="1:25" ht="28" x14ac:dyDescent="0.35">
      <c r="A69" s="25">
        <f>A68+1</f>
        <v>44</v>
      </c>
      <c r="B69" s="37" t="s">
        <v>122</v>
      </c>
      <c r="C69" s="38" t="s">
        <v>28</v>
      </c>
      <c r="D69" s="4">
        <v>8</v>
      </c>
      <c r="E69" s="1"/>
      <c r="F69" s="28"/>
      <c r="G69" s="28"/>
      <c r="H69" s="28"/>
      <c r="I69" s="29">
        <f t="shared" ref="I69:I74" si="35">J69/1.2</f>
        <v>3609.1499999999996</v>
      </c>
      <c r="J69" s="73">
        <v>4330.9799999999996</v>
      </c>
      <c r="K69" s="29">
        <f t="shared" ref="K69:K76" si="36">D69*I69</f>
        <v>28873.199999999997</v>
      </c>
      <c r="L69" s="29">
        <f>D69*J69</f>
        <v>34647.839999999997</v>
      </c>
      <c r="M69" s="29">
        <f t="shared" si="34"/>
        <v>28873.199999999997</v>
      </c>
      <c r="N69" s="24"/>
      <c r="O69" s="24"/>
      <c r="P69" s="24"/>
      <c r="R69" s="33"/>
      <c r="S69" s="33"/>
      <c r="T69" s="33"/>
      <c r="U69" s="33"/>
      <c r="V69" s="33"/>
      <c r="W69" s="33"/>
      <c r="Y69" s="30"/>
    </row>
    <row r="70" spans="1:25" ht="29" x14ac:dyDescent="0.35">
      <c r="A70" s="25">
        <f t="shared" ref="A70:A102" si="37">A69+1</f>
        <v>45</v>
      </c>
      <c r="B70" s="96" t="s">
        <v>193</v>
      </c>
      <c r="C70" s="99" t="s">
        <v>28</v>
      </c>
      <c r="D70" s="98">
        <v>1</v>
      </c>
      <c r="E70" s="72"/>
      <c r="F70" s="76"/>
      <c r="G70" s="76"/>
      <c r="H70" s="76"/>
      <c r="I70" s="73">
        <f t="shared" si="35"/>
        <v>1554.4749999999999</v>
      </c>
      <c r="J70" s="73">
        <v>1865.37</v>
      </c>
      <c r="K70" s="73">
        <f t="shared" si="36"/>
        <v>1554.4749999999999</v>
      </c>
      <c r="L70" s="73">
        <f t="shared" ref="L70:L71" si="38">D70*J70</f>
        <v>1865.37</v>
      </c>
      <c r="M70" s="73">
        <f t="shared" si="34"/>
        <v>1554.4749999999999</v>
      </c>
      <c r="N70" s="73"/>
      <c r="O70" s="93"/>
      <c r="P70" s="91" t="s">
        <v>194</v>
      </c>
      <c r="R70" s="33"/>
      <c r="S70" s="33"/>
      <c r="T70" s="33"/>
      <c r="U70" s="33"/>
      <c r="V70" s="33"/>
      <c r="W70" s="33"/>
      <c r="Y70" s="30"/>
    </row>
    <row r="71" spans="1:25" ht="28" x14ac:dyDescent="0.35">
      <c r="A71" s="25">
        <f t="shared" si="37"/>
        <v>46</v>
      </c>
      <c r="B71" s="96" t="s">
        <v>195</v>
      </c>
      <c r="C71" s="99" t="s">
        <v>28</v>
      </c>
      <c r="D71" s="98">
        <v>1</v>
      </c>
      <c r="E71" s="72"/>
      <c r="F71" s="76"/>
      <c r="G71" s="76"/>
      <c r="H71" s="76"/>
      <c r="I71" s="73">
        <f t="shared" si="35"/>
        <v>1158.55</v>
      </c>
      <c r="J71" s="73">
        <v>1390.26</v>
      </c>
      <c r="K71" s="73">
        <f t="shared" si="36"/>
        <v>1158.55</v>
      </c>
      <c r="L71" s="73">
        <f t="shared" si="38"/>
        <v>1390.26</v>
      </c>
      <c r="M71" s="73">
        <f t="shared" si="34"/>
        <v>1158.55</v>
      </c>
      <c r="N71" s="73"/>
      <c r="O71" s="93"/>
      <c r="P71" s="91" t="s">
        <v>196</v>
      </c>
      <c r="R71" s="33"/>
      <c r="S71" s="33"/>
      <c r="T71" s="33"/>
      <c r="U71" s="33"/>
      <c r="V71" s="33"/>
      <c r="W71" s="33"/>
      <c r="Y71" s="30"/>
    </row>
    <row r="72" spans="1:25" x14ac:dyDescent="0.3">
      <c r="A72" s="25">
        <f t="shared" si="37"/>
        <v>47</v>
      </c>
      <c r="B72" s="35" t="s">
        <v>36</v>
      </c>
      <c r="C72" s="45" t="s">
        <v>28</v>
      </c>
      <c r="D72" s="4">
        <f>SUM(D73:D74)</f>
        <v>2</v>
      </c>
      <c r="E72" s="1">
        <v>230</v>
      </c>
      <c r="F72" s="28">
        <f t="shared" si="31"/>
        <v>276</v>
      </c>
      <c r="G72" s="28">
        <f t="shared" si="32"/>
        <v>460</v>
      </c>
      <c r="H72" s="28">
        <f t="shared" si="33"/>
        <v>552</v>
      </c>
      <c r="I72" s="29"/>
      <c r="J72" s="5"/>
      <c r="K72" s="29"/>
      <c r="L72" s="29"/>
      <c r="M72" s="29">
        <f t="shared" si="34"/>
        <v>460</v>
      </c>
      <c r="N72" s="24"/>
      <c r="O72" s="24"/>
      <c r="P72" s="24"/>
      <c r="R72" s="33"/>
      <c r="S72" s="33"/>
      <c r="T72" s="33"/>
      <c r="U72" s="33"/>
      <c r="V72" s="33"/>
      <c r="W72" s="33"/>
      <c r="Y72" s="30"/>
    </row>
    <row r="73" spans="1:25" ht="28" x14ac:dyDescent="0.3">
      <c r="A73" s="25">
        <f t="shared" si="37"/>
        <v>48</v>
      </c>
      <c r="B73" s="37" t="s">
        <v>60</v>
      </c>
      <c r="C73" s="38" t="s">
        <v>28</v>
      </c>
      <c r="D73" s="4">
        <v>1</v>
      </c>
      <c r="E73" s="1"/>
      <c r="F73" s="28"/>
      <c r="G73" s="28"/>
      <c r="H73" s="28"/>
      <c r="I73" s="29">
        <f t="shared" si="35"/>
        <v>500.86666666666667</v>
      </c>
      <c r="J73" s="95">
        <v>601.04</v>
      </c>
      <c r="K73" s="29">
        <f t="shared" si="36"/>
        <v>500.86666666666667</v>
      </c>
      <c r="L73" s="29">
        <f t="shared" ref="L73:L76" si="39">D73*J73</f>
        <v>601.04</v>
      </c>
      <c r="M73" s="29">
        <f t="shared" si="34"/>
        <v>500.86666666666667</v>
      </c>
      <c r="N73" s="24"/>
      <c r="O73" s="24"/>
      <c r="P73" s="91" t="s">
        <v>201</v>
      </c>
      <c r="R73" s="33"/>
      <c r="S73" s="33"/>
      <c r="T73" s="33"/>
      <c r="U73" s="33"/>
      <c r="V73" s="33"/>
      <c r="W73" s="33"/>
      <c r="Y73" s="30"/>
    </row>
    <row r="74" spans="1:25" ht="28" x14ac:dyDescent="0.3">
      <c r="A74" s="25">
        <f t="shared" si="37"/>
        <v>49</v>
      </c>
      <c r="B74" s="37" t="s">
        <v>61</v>
      </c>
      <c r="C74" s="38" t="s">
        <v>28</v>
      </c>
      <c r="D74" s="4">
        <v>1</v>
      </c>
      <c r="E74" s="1"/>
      <c r="F74" s="28"/>
      <c r="G74" s="28"/>
      <c r="H74" s="28"/>
      <c r="I74" s="29">
        <f t="shared" si="35"/>
        <v>450.34166666666664</v>
      </c>
      <c r="J74" s="95">
        <v>540.41</v>
      </c>
      <c r="K74" s="29">
        <f t="shared" si="36"/>
        <v>450.34166666666664</v>
      </c>
      <c r="L74" s="29">
        <f t="shared" si="39"/>
        <v>540.41</v>
      </c>
      <c r="M74" s="29">
        <f t="shared" si="34"/>
        <v>450.34166666666664</v>
      </c>
      <c r="N74" s="24"/>
      <c r="O74" s="24"/>
      <c r="P74" s="91" t="s">
        <v>202</v>
      </c>
      <c r="R74" s="33"/>
      <c r="S74" s="33"/>
      <c r="T74" s="33"/>
      <c r="U74" s="33"/>
      <c r="V74" s="33"/>
      <c r="W74" s="33"/>
      <c r="Y74" s="30"/>
    </row>
    <row r="75" spans="1:25" x14ac:dyDescent="0.3">
      <c r="A75" s="25">
        <f>A74+1</f>
        <v>50</v>
      </c>
      <c r="B75" s="35" t="s">
        <v>55</v>
      </c>
      <c r="C75" s="45" t="s">
        <v>28</v>
      </c>
      <c r="D75" s="4">
        <f>SUM(D76:D76)</f>
        <v>1</v>
      </c>
      <c r="E75" s="1">
        <v>345</v>
      </c>
      <c r="F75" s="28">
        <f t="shared" si="31"/>
        <v>414</v>
      </c>
      <c r="G75" s="28">
        <f t="shared" si="32"/>
        <v>345</v>
      </c>
      <c r="H75" s="28">
        <f t="shared" si="33"/>
        <v>414</v>
      </c>
      <c r="I75" s="29"/>
      <c r="J75" s="5"/>
      <c r="K75" s="29"/>
      <c r="L75" s="29"/>
      <c r="M75" s="29">
        <f t="shared" si="34"/>
        <v>345</v>
      </c>
      <c r="N75" s="24"/>
      <c r="O75" s="24"/>
      <c r="P75" s="24"/>
      <c r="R75" s="33"/>
      <c r="S75" s="33"/>
      <c r="T75" s="33"/>
      <c r="U75" s="33"/>
      <c r="V75" s="33"/>
      <c r="W75" s="33"/>
      <c r="Y75" s="30"/>
    </row>
    <row r="76" spans="1:25" ht="28" x14ac:dyDescent="0.3">
      <c r="A76" s="25">
        <f t="shared" si="37"/>
        <v>51</v>
      </c>
      <c r="B76" s="37" t="s">
        <v>62</v>
      </c>
      <c r="C76" s="45" t="s">
        <v>28</v>
      </c>
      <c r="D76" s="4">
        <v>1</v>
      </c>
      <c r="E76" s="1"/>
      <c r="F76" s="28"/>
      <c r="G76" s="28"/>
      <c r="H76" s="28"/>
      <c r="I76" s="29">
        <f>J76/1.2</f>
        <v>2181.0500000000002</v>
      </c>
      <c r="J76" s="95">
        <v>2617.2600000000002</v>
      </c>
      <c r="K76" s="29">
        <f t="shared" si="36"/>
        <v>2181.0500000000002</v>
      </c>
      <c r="L76" s="29">
        <f t="shared" si="39"/>
        <v>2617.2600000000002</v>
      </c>
      <c r="M76" s="29">
        <f t="shared" si="34"/>
        <v>2181.0500000000002</v>
      </c>
      <c r="N76" s="24"/>
      <c r="O76" s="24"/>
      <c r="P76" s="91" t="s">
        <v>203</v>
      </c>
      <c r="R76" s="33"/>
      <c r="S76" s="33"/>
      <c r="T76" s="33"/>
      <c r="U76" s="33"/>
      <c r="V76" s="33"/>
      <c r="W76" s="33"/>
      <c r="Y76" s="30"/>
    </row>
    <row r="77" spans="1:25" x14ac:dyDescent="0.3">
      <c r="A77" s="25">
        <f t="shared" si="37"/>
        <v>52</v>
      </c>
      <c r="B77" s="35" t="s">
        <v>86</v>
      </c>
      <c r="C77" s="45" t="s">
        <v>28</v>
      </c>
      <c r="D77" s="4">
        <f>SUM(D78:D78)</f>
        <v>1</v>
      </c>
      <c r="E77" s="1">
        <v>375</v>
      </c>
      <c r="F77" s="28">
        <f>E77*1.2</f>
        <v>450</v>
      </c>
      <c r="G77" s="28">
        <f>D77*E77</f>
        <v>375</v>
      </c>
      <c r="H77" s="28">
        <f>D77*F77</f>
        <v>450</v>
      </c>
      <c r="I77" s="29"/>
      <c r="J77" s="5"/>
      <c r="K77" s="29"/>
      <c r="L77" s="29"/>
      <c r="M77" s="29">
        <f t="shared" ref="M77:M81" si="40">G77+K77</f>
        <v>375</v>
      </c>
      <c r="N77" s="24"/>
      <c r="O77" s="24"/>
      <c r="P77" s="24"/>
      <c r="R77" s="33"/>
      <c r="S77" s="33"/>
      <c r="T77" s="33"/>
      <c r="U77" s="33"/>
      <c r="V77" s="33"/>
      <c r="W77" s="33"/>
      <c r="Y77" s="30"/>
    </row>
    <row r="78" spans="1:25" ht="14.5" x14ac:dyDescent="0.3">
      <c r="A78" s="25">
        <f t="shared" si="37"/>
        <v>53</v>
      </c>
      <c r="B78" s="37" t="s">
        <v>88</v>
      </c>
      <c r="C78" s="45" t="s">
        <v>28</v>
      </c>
      <c r="D78" s="4">
        <v>1</v>
      </c>
      <c r="E78" s="1"/>
      <c r="F78" s="28"/>
      <c r="G78" s="28"/>
      <c r="H78" s="28"/>
      <c r="I78" s="29">
        <f>J78/1.2</f>
        <v>3504.4500000000003</v>
      </c>
      <c r="J78" s="95">
        <v>4205.34</v>
      </c>
      <c r="K78" s="29">
        <f t="shared" ref="K78:K80" si="41">D78*I78</f>
        <v>3504.4500000000003</v>
      </c>
      <c r="L78" s="29">
        <f t="shared" ref="L78:L80" si="42">D78*J78</f>
        <v>4205.34</v>
      </c>
      <c r="M78" s="29">
        <f t="shared" si="40"/>
        <v>3504.4500000000003</v>
      </c>
      <c r="N78" s="24"/>
      <c r="O78" s="24"/>
      <c r="P78" s="91" t="s">
        <v>204</v>
      </c>
      <c r="R78" s="33"/>
      <c r="S78" s="33"/>
      <c r="T78" s="33"/>
      <c r="U78" s="33"/>
      <c r="V78" s="33"/>
      <c r="W78" s="33"/>
      <c r="Y78" s="30"/>
    </row>
    <row r="79" spans="1:25" x14ac:dyDescent="0.3">
      <c r="A79" s="25">
        <f t="shared" si="37"/>
        <v>54</v>
      </c>
      <c r="B79" s="35" t="s">
        <v>159</v>
      </c>
      <c r="C79" s="45" t="s">
        <v>28</v>
      </c>
      <c r="D79" s="4">
        <f>D80</f>
        <v>1</v>
      </c>
      <c r="E79" s="1">
        <v>2450</v>
      </c>
      <c r="F79" s="28">
        <f>E79*1.2</f>
        <v>2940</v>
      </c>
      <c r="G79" s="28">
        <f>D79*E79</f>
        <v>2450</v>
      </c>
      <c r="H79" s="28">
        <f>D79*F79</f>
        <v>2940</v>
      </c>
      <c r="I79" s="29"/>
      <c r="J79" s="5"/>
      <c r="K79" s="29"/>
      <c r="L79" s="29"/>
      <c r="M79" s="29">
        <f t="shared" si="40"/>
        <v>2450</v>
      </c>
      <c r="N79" s="24"/>
      <c r="O79" s="24"/>
      <c r="P79" s="24"/>
      <c r="R79" s="33"/>
      <c r="S79" s="33"/>
      <c r="T79" s="33"/>
      <c r="U79" s="33"/>
      <c r="V79" s="33"/>
      <c r="W79" s="33"/>
      <c r="Y79" s="30"/>
    </row>
    <row r="80" spans="1:25" ht="28" x14ac:dyDescent="0.3">
      <c r="A80" s="25">
        <f t="shared" si="37"/>
        <v>55</v>
      </c>
      <c r="B80" s="37" t="s">
        <v>75</v>
      </c>
      <c r="C80" s="45" t="s">
        <v>28</v>
      </c>
      <c r="D80" s="4">
        <v>1</v>
      </c>
      <c r="E80" s="1"/>
      <c r="F80" s="28"/>
      <c r="G80" s="28"/>
      <c r="H80" s="28"/>
      <c r="I80" s="29">
        <f>J80/1.2</f>
        <v>23233.408333333333</v>
      </c>
      <c r="J80" s="5">
        <v>27880.09</v>
      </c>
      <c r="K80" s="29">
        <f t="shared" si="41"/>
        <v>23233.408333333333</v>
      </c>
      <c r="L80" s="29">
        <f t="shared" si="42"/>
        <v>27880.09</v>
      </c>
      <c r="M80" s="29">
        <f t="shared" si="40"/>
        <v>23233.408333333333</v>
      </c>
      <c r="N80" s="24"/>
      <c r="O80" s="24"/>
      <c r="P80" s="100" t="s">
        <v>205</v>
      </c>
      <c r="R80" s="33"/>
      <c r="S80" s="33"/>
      <c r="T80" s="33"/>
      <c r="U80" s="33"/>
      <c r="V80" s="33"/>
      <c r="W80" s="33"/>
      <c r="Y80" s="30"/>
    </row>
    <row r="81" spans="1:25" x14ac:dyDescent="0.3">
      <c r="A81" s="25">
        <f t="shared" si="37"/>
        <v>56</v>
      </c>
      <c r="B81" s="35" t="s">
        <v>76</v>
      </c>
      <c r="C81" s="45" t="s">
        <v>28</v>
      </c>
      <c r="D81" s="4">
        <f>D82+D83</f>
        <v>4</v>
      </c>
      <c r="E81" s="1">
        <v>121</v>
      </c>
      <c r="F81" s="28">
        <f>E81*1.2</f>
        <v>145.19999999999999</v>
      </c>
      <c r="G81" s="28">
        <f>D81*E81</f>
        <v>484</v>
      </c>
      <c r="H81" s="28">
        <f>D81*F81</f>
        <v>580.79999999999995</v>
      </c>
      <c r="I81" s="29"/>
      <c r="J81" s="5"/>
      <c r="K81" s="29"/>
      <c r="L81" s="29"/>
      <c r="M81" s="29">
        <f t="shared" si="40"/>
        <v>484</v>
      </c>
      <c r="N81" s="24"/>
      <c r="O81" s="24"/>
      <c r="P81" s="24"/>
      <c r="R81" s="33"/>
      <c r="S81" s="33"/>
      <c r="T81" s="33"/>
      <c r="U81" s="33"/>
      <c r="V81" s="33"/>
      <c r="W81" s="33"/>
      <c r="Y81" s="30"/>
    </row>
    <row r="82" spans="1:25" ht="14.5" x14ac:dyDescent="0.3">
      <c r="A82" s="25">
        <f t="shared" si="37"/>
        <v>57</v>
      </c>
      <c r="B82" s="37" t="s">
        <v>77</v>
      </c>
      <c r="C82" s="45" t="s">
        <v>28</v>
      </c>
      <c r="D82" s="4">
        <v>3</v>
      </c>
      <c r="E82" s="1"/>
      <c r="F82" s="28"/>
      <c r="G82" s="28"/>
      <c r="H82" s="28"/>
      <c r="I82" s="29">
        <f>J82/1.2</f>
        <v>165.88333333333335</v>
      </c>
      <c r="J82" s="95">
        <v>199.06</v>
      </c>
      <c r="K82" s="29">
        <f>D82*I82</f>
        <v>497.65000000000009</v>
      </c>
      <c r="L82" s="29">
        <f>D82*J82</f>
        <v>597.18000000000006</v>
      </c>
      <c r="M82" s="29">
        <f>G82+K82</f>
        <v>497.65000000000009</v>
      </c>
      <c r="N82" s="24"/>
      <c r="O82" s="24"/>
      <c r="P82" s="91" t="s">
        <v>199</v>
      </c>
      <c r="R82" s="33"/>
      <c r="S82" s="33"/>
      <c r="T82" s="33"/>
      <c r="U82" s="33"/>
      <c r="V82" s="33"/>
      <c r="W82" s="33"/>
      <c r="Y82" s="30"/>
    </row>
    <row r="83" spans="1:25" ht="28" x14ac:dyDescent="0.3">
      <c r="A83" s="25">
        <f t="shared" si="37"/>
        <v>58</v>
      </c>
      <c r="B83" s="37" t="s">
        <v>78</v>
      </c>
      <c r="C83" s="45" t="s">
        <v>28</v>
      </c>
      <c r="D83" s="4">
        <v>1</v>
      </c>
      <c r="E83" s="1"/>
      <c r="F83" s="28"/>
      <c r="G83" s="28"/>
      <c r="H83" s="28"/>
      <c r="I83" s="29">
        <f>J83/1.2</f>
        <v>543.33333333333337</v>
      </c>
      <c r="J83" s="95">
        <v>652</v>
      </c>
      <c r="K83" s="29">
        <f>D83*I83</f>
        <v>543.33333333333337</v>
      </c>
      <c r="L83" s="29">
        <f>D83*J83</f>
        <v>652</v>
      </c>
      <c r="M83" s="29">
        <f>G83+K83</f>
        <v>543.33333333333337</v>
      </c>
      <c r="N83" s="24"/>
      <c r="O83" s="24"/>
      <c r="P83" s="93" t="s">
        <v>200</v>
      </c>
      <c r="R83" s="33"/>
      <c r="S83" s="33"/>
      <c r="T83" s="33"/>
      <c r="U83" s="33"/>
      <c r="V83" s="33"/>
      <c r="W83" s="33"/>
      <c r="Y83" s="30"/>
    </row>
    <row r="84" spans="1:25" x14ac:dyDescent="0.3">
      <c r="A84" s="25">
        <f t="shared" si="37"/>
        <v>59</v>
      </c>
      <c r="B84" s="35" t="s">
        <v>37</v>
      </c>
      <c r="C84" s="45" t="s">
        <v>38</v>
      </c>
      <c r="D84" s="4">
        <f>D85</f>
        <v>100</v>
      </c>
      <c r="E84" s="1">
        <v>42</v>
      </c>
      <c r="F84" s="28">
        <f>E84*1.2</f>
        <v>50.4</v>
      </c>
      <c r="G84" s="28">
        <f>D84*E84</f>
        <v>4200</v>
      </c>
      <c r="H84" s="28">
        <f>D84*F84</f>
        <v>5040</v>
      </c>
      <c r="I84" s="29"/>
      <c r="J84" s="5"/>
      <c r="K84" s="29"/>
      <c r="L84" s="29"/>
      <c r="M84" s="29">
        <f t="shared" ref="M84:M89" si="43">G84+K84</f>
        <v>4200</v>
      </c>
      <c r="N84" s="24"/>
      <c r="O84" s="24"/>
      <c r="P84" s="24"/>
      <c r="R84" s="33"/>
      <c r="S84" s="33"/>
      <c r="T84" s="33"/>
      <c r="U84" s="33"/>
      <c r="V84" s="33"/>
      <c r="W84" s="33"/>
      <c r="Y84" s="30"/>
    </row>
    <row r="85" spans="1:25" x14ac:dyDescent="0.3">
      <c r="A85" s="25">
        <f t="shared" si="37"/>
        <v>60</v>
      </c>
      <c r="B85" s="37" t="s">
        <v>63</v>
      </c>
      <c r="C85" s="38" t="s">
        <v>38</v>
      </c>
      <c r="D85" s="4">
        <v>100</v>
      </c>
      <c r="E85" s="1"/>
      <c r="F85" s="28"/>
      <c r="G85" s="28"/>
      <c r="H85" s="28"/>
      <c r="I85" s="29">
        <f t="shared" ref="I85:I86" si="44">J85/1.2</f>
        <v>23.55</v>
      </c>
      <c r="J85" s="95">
        <v>28.26</v>
      </c>
      <c r="K85" s="29">
        <f>D85*I85</f>
        <v>2355</v>
      </c>
      <c r="L85" s="29">
        <f>D85*J85</f>
        <v>2826</v>
      </c>
      <c r="M85" s="29">
        <f t="shared" si="43"/>
        <v>2355</v>
      </c>
      <c r="N85" s="24"/>
      <c r="O85" s="24"/>
      <c r="P85" s="24"/>
      <c r="R85" s="33"/>
      <c r="S85" s="33"/>
      <c r="T85" s="33"/>
      <c r="U85" s="33"/>
      <c r="V85" s="33"/>
      <c r="W85" s="33"/>
      <c r="Y85" s="30"/>
    </row>
    <row r="86" spans="1:25" x14ac:dyDescent="0.3">
      <c r="A86" s="25">
        <f t="shared" si="37"/>
        <v>61</v>
      </c>
      <c r="B86" s="37" t="s">
        <v>58</v>
      </c>
      <c r="C86" s="38" t="s">
        <v>28</v>
      </c>
      <c r="D86" s="4">
        <v>90</v>
      </c>
      <c r="E86" s="1"/>
      <c r="F86" s="28"/>
      <c r="G86" s="28"/>
      <c r="H86" s="28"/>
      <c r="I86" s="29">
        <f t="shared" si="44"/>
        <v>4.4083333333333332</v>
      </c>
      <c r="J86" s="95">
        <v>5.29</v>
      </c>
      <c r="K86" s="29">
        <f>D86*I86</f>
        <v>396.75</v>
      </c>
      <c r="L86" s="29">
        <f>D86*J86</f>
        <v>476.1</v>
      </c>
      <c r="M86" s="29">
        <f t="shared" si="43"/>
        <v>396.75</v>
      </c>
      <c r="N86" s="24"/>
      <c r="O86" s="24"/>
      <c r="P86" s="24"/>
      <c r="R86" s="33"/>
      <c r="S86" s="33"/>
      <c r="T86" s="33"/>
      <c r="U86" s="33"/>
      <c r="V86" s="33"/>
      <c r="W86" s="33"/>
      <c r="Y86" s="30"/>
    </row>
    <row r="87" spans="1:25" x14ac:dyDescent="0.3">
      <c r="A87" s="25">
        <f t="shared" si="37"/>
        <v>62</v>
      </c>
      <c r="B87" s="35" t="s">
        <v>39</v>
      </c>
      <c r="C87" s="45" t="s">
        <v>38</v>
      </c>
      <c r="D87" s="4">
        <f>SUM(D88:D89)</f>
        <v>150</v>
      </c>
      <c r="E87" s="1">
        <v>92</v>
      </c>
      <c r="F87" s="28">
        <f>E87*1.2</f>
        <v>110.39999999999999</v>
      </c>
      <c r="G87" s="28">
        <f>D87*E87</f>
        <v>13800</v>
      </c>
      <c r="H87" s="28">
        <f>D87*F87</f>
        <v>16560</v>
      </c>
      <c r="I87" s="29"/>
      <c r="J87" s="5"/>
      <c r="K87" s="29"/>
      <c r="L87" s="29"/>
      <c r="M87" s="29">
        <f t="shared" si="43"/>
        <v>13800</v>
      </c>
      <c r="N87" s="24"/>
      <c r="O87" s="24"/>
      <c r="P87" s="24"/>
      <c r="R87" s="33"/>
      <c r="S87" s="33"/>
      <c r="T87" s="33"/>
      <c r="U87" s="33"/>
      <c r="V87" s="33"/>
      <c r="W87" s="33"/>
      <c r="Y87" s="30"/>
    </row>
    <row r="88" spans="1:25" ht="14.5" x14ac:dyDescent="0.3">
      <c r="A88" s="25">
        <f t="shared" si="37"/>
        <v>63</v>
      </c>
      <c r="B88" s="96" t="s">
        <v>206</v>
      </c>
      <c r="C88" s="38" t="s">
        <v>38</v>
      </c>
      <c r="D88" s="4">
        <v>50</v>
      </c>
      <c r="E88" s="1"/>
      <c r="F88" s="28"/>
      <c r="G88" s="28"/>
      <c r="H88" s="28"/>
      <c r="I88" s="29">
        <f>J88/1.2</f>
        <v>68.141666666666666</v>
      </c>
      <c r="J88" s="95">
        <v>81.77</v>
      </c>
      <c r="K88" s="29">
        <f t="shared" ref="K88:K89" si="45">D88*I88</f>
        <v>3407.0833333333335</v>
      </c>
      <c r="L88" s="29">
        <f t="shared" ref="L88:L91" si="46">D88*J88</f>
        <v>4088.5</v>
      </c>
      <c r="M88" s="29">
        <f t="shared" si="43"/>
        <v>3407.0833333333335</v>
      </c>
      <c r="N88" s="24"/>
      <c r="O88" s="24"/>
      <c r="P88" s="91" t="s">
        <v>210</v>
      </c>
      <c r="R88" s="33"/>
      <c r="S88" s="33"/>
      <c r="T88" s="33"/>
      <c r="U88" s="33"/>
      <c r="V88" s="33"/>
      <c r="W88" s="33"/>
      <c r="Y88" s="30"/>
    </row>
    <row r="89" spans="1:25" ht="14.5" x14ac:dyDescent="0.3">
      <c r="A89" s="25">
        <f t="shared" si="37"/>
        <v>64</v>
      </c>
      <c r="B89" s="96" t="s">
        <v>207</v>
      </c>
      <c r="C89" s="38" t="s">
        <v>38</v>
      </c>
      <c r="D89" s="4">
        <v>100</v>
      </c>
      <c r="E89" s="1"/>
      <c r="F89" s="28"/>
      <c r="G89" s="28"/>
      <c r="H89" s="28"/>
      <c r="I89" s="29">
        <f>J89/1.2</f>
        <v>92.13333333333334</v>
      </c>
      <c r="J89" s="95">
        <v>110.56</v>
      </c>
      <c r="K89" s="29">
        <f t="shared" si="45"/>
        <v>9213.3333333333339</v>
      </c>
      <c r="L89" s="29">
        <f t="shared" si="46"/>
        <v>11056</v>
      </c>
      <c r="M89" s="29">
        <f t="shared" si="43"/>
        <v>9213.3333333333339</v>
      </c>
      <c r="N89" s="24"/>
      <c r="O89" s="24"/>
      <c r="P89" s="91" t="s">
        <v>211</v>
      </c>
      <c r="R89" s="33"/>
      <c r="S89" s="33"/>
      <c r="T89" s="33"/>
      <c r="U89" s="33"/>
      <c r="V89" s="33"/>
      <c r="W89" s="33"/>
      <c r="Y89" s="30"/>
    </row>
    <row r="90" spans="1:25" x14ac:dyDescent="0.3">
      <c r="A90" s="25">
        <f t="shared" si="37"/>
        <v>65</v>
      </c>
      <c r="B90" s="35" t="s">
        <v>94</v>
      </c>
      <c r="C90" s="45" t="s">
        <v>38</v>
      </c>
      <c r="D90" s="4">
        <f>SUM(D91:D92)</f>
        <v>120</v>
      </c>
      <c r="E90" s="1">
        <v>122</v>
      </c>
      <c r="F90" s="28">
        <f>E90*1.2</f>
        <v>146.4</v>
      </c>
      <c r="G90" s="28">
        <f>D90*E90</f>
        <v>14640</v>
      </c>
      <c r="H90" s="28">
        <f>D90*F90</f>
        <v>17568</v>
      </c>
      <c r="I90" s="29"/>
      <c r="J90" s="5"/>
      <c r="K90" s="29"/>
      <c r="L90" s="29"/>
      <c r="M90" s="29">
        <f t="shared" ref="M90:M92" si="47">G90+K90</f>
        <v>14640</v>
      </c>
      <c r="N90" s="24"/>
      <c r="O90" s="24"/>
      <c r="P90" s="24"/>
      <c r="R90" s="33"/>
      <c r="S90" s="33"/>
      <c r="T90" s="33"/>
      <c r="U90" s="33"/>
      <c r="V90" s="33"/>
      <c r="W90" s="33"/>
      <c r="Y90" s="30"/>
    </row>
    <row r="91" spans="1:25" ht="14.5" customHeight="1" x14ac:dyDescent="0.3">
      <c r="A91" s="25">
        <f t="shared" si="37"/>
        <v>66</v>
      </c>
      <c r="B91" s="96" t="s">
        <v>208</v>
      </c>
      <c r="C91" s="45" t="s">
        <v>38</v>
      </c>
      <c r="D91" s="4">
        <v>80</v>
      </c>
      <c r="E91" s="1"/>
      <c r="F91" s="28"/>
      <c r="G91" s="28"/>
      <c r="H91" s="28"/>
      <c r="I91" s="29">
        <f>J91/1.2</f>
        <v>372.68333333333339</v>
      </c>
      <c r="J91" s="95">
        <v>447.22</v>
      </c>
      <c r="K91" s="29">
        <f>D91*I91</f>
        <v>29814.666666666672</v>
      </c>
      <c r="L91" s="29">
        <f t="shared" si="46"/>
        <v>35777.600000000006</v>
      </c>
      <c r="M91" s="29">
        <f>G91+K91</f>
        <v>29814.666666666672</v>
      </c>
      <c r="N91" s="24"/>
      <c r="O91" s="24"/>
      <c r="P91" s="91" t="s">
        <v>212</v>
      </c>
      <c r="R91" s="33"/>
      <c r="S91" s="33"/>
      <c r="T91" s="33"/>
      <c r="U91" s="33"/>
      <c r="V91" s="33"/>
      <c r="W91" s="33"/>
      <c r="Y91" s="30"/>
    </row>
    <row r="92" spans="1:25" ht="14.5" x14ac:dyDescent="0.3">
      <c r="A92" s="25">
        <f t="shared" si="37"/>
        <v>67</v>
      </c>
      <c r="B92" s="96" t="s">
        <v>209</v>
      </c>
      <c r="C92" s="38" t="s">
        <v>38</v>
      </c>
      <c r="D92" s="4">
        <v>40</v>
      </c>
      <c r="E92" s="1"/>
      <c r="F92" s="28"/>
      <c r="G92" s="28"/>
      <c r="H92" s="28"/>
      <c r="I92" s="29">
        <f>J92/1.2</f>
        <v>260.7166666666667</v>
      </c>
      <c r="J92" s="95">
        <v>312.86</v>
      </c>
      <c r="K92" s="29">
        <f t="shared" ref="K92" si="48">D92*I92</f>
        <v>10428.666666666668</v>
      </c>
      <c r="L92" s="29">
        <f t="shared" ref="L92:L102" si="49">D92*J92</f>
        <v>12514.400000000001</v>
      </c>
      <c r="M92" s="29">
        <f t="shared" si="47"/>
        <v>10428.666666666668</v>
      </c>
      <c r="N92" s="24"/>
      <c r="O92" s="24"/>
      <c r="P92" s="91" t="s">
        <v>213</v>
      </c>
      <c r="R92" s="33"/>
      <c r="S92" s="33"/>
      <c r="T92" s="33"/>
      <c r="U92" s="33"/>
      <c r="V92" s="33"/>
      <c r="W92" s="33"/>
      <c r="Y92" s="30"/>
    </row>
    <row r="93" spans="1:25" x14ac:dyDescent="0.3">
      <c r="A93" s="25">
        <f t="shared" si="37"/>
        <v>68</v>
      </c>
      <c r="B93" s="35" t="s">
        <v>124</v>
      </c>
      <c r="C93" s="45" t="s">
        <v>28</v>
      </c>
      <c r="D93" s="4">
        <f>D94</f>
        <v>15</v>
      </c>
      <c r="E93" s="1">
        <v>425</v>
      </c>
      <c r="F93" s="28">
        <f>E93*1.2</f>
        <v>510</v>
      </c>
      <c r="G93" s="28">
        <f>D93*E93</f>
        <v>6375</v>
      </c>
      <c r="H93" s="28">
        <f>D93*F93</f>
        <v>7650</v>
      </c>
      <c r="I93" s="29"/>
      <c r="J93" s="5"/>
      <c r="K93" s="29"/>
      <c r="L93" s="29"/>
      <c r="M93" s="29">
        <f t="shared" ref="M93:M102" si="50">G93+K93</f>
        <v>6375</v>
      </c>
      <c r="N93" s="24"/>
      <c r="O93" s="24"/>
      <c r="P93" s="24"/>
      <c r="R93" s="33"/>
      <c r="S93" s="33"/>
      <c r="T93" s="33"/>
      <c r="U93" s="33"/>
      <c r="V93" s="33"/>
      <c r="W93" s="33"/>
      <c r="Y93" s="30"/>
    </row>
    <row r="94" spans="1:25" ht="14.5" x14ac:dyDescent="0.3">
      <c r="A94" s="25">
        <f t="shared" si="37"/>
        <v>69</v>
      </c>
      <c r="B94" s="37" t="s">
        <v>89</v>
      </c>
      <c r="C94" s="38" t="s">
        <v>28</v>
      </c>
      <c r="D94" s="4">
        <v>15</v>
      </c>
      <c r="E94" s="1"/>
      <c r="F94" s="28"/>
      <c r="G94" s="28"/>
      <c r="H94" s="28"/>
      <c r="I94" s="29">
        <f>J94/1.2</f>
        <v>509.49166666666667</v>
      </c>
      <c r="J94" s="95">
        <v>611.39</v>
      </c>
      <c r="K94" s="29">
        <f>D94*I94</f>
        <v>7642.375</v>
      </c>
      <c r="L94" s="29">
        <f>D94*J94</f>
        <v>9170.85</v>
      </c>
      <c r="M94" s="29">
        <f>G94+K94</f>
        <v>7642.375</v>
      </c>
      <c r="N94" s="24"/>
      <c r="O94" s="24"/>
      <c r="P94" s="91" t="s">
        <v>214</v>
      </c>
      <c r="R94" s="33"/>
      <c r="S94" s="33"/>
      <c r="T94" s="33"/>
      <c r="U94" s="33"/>
      <c r="V94" s="33"/>
      <c r="W94" s="33"/>
      <c r="Y94" s="30"/>
    </row>
    <row r="95" spans="1:25" x14ac:dyDescent="0.3">
      <c r="A95" s="25">
        <f t="shared" si="37"/>
        <v>70</v>
      </c>
      <c r="B95" s="35" t="s">
        <v>40</v>
      </c>
      <c r="C95" s="45" t="s">
        <v>28</v>
      </c>
      <c r="D95" s="4">
        <f>D96</f>
        <v>1</v>
      </c>
      <c r="E95" s="1">
        <v>354</v>
      </c>
      <c r="F95" s="28">
        <f t="shared" ref="F95:F101" si="51">E95*1.2</f>
        <v>424.8</v>
      </c>
      <c r="G95" s="28">
        <f>D95*E95</f>
        <v>354</v>
      </c>
      <c r="H95" s="28">
        <f t="shared" ref="H95:H101" si="52">D95*F95</f>
        <v>424.8</v>
      </c>
      <c r="I95" s="29"/>
      <c r="J95" s="5"/>
      <c r="K95" s="29"/>
      <c r="L95" s="29"/>
      <c r="M95" s="29">
        <f t="shared" si="50"/>
        <v>354</v>
      </c>
      <c r="N95" s="24"/>
      <c r="O95" s="24"/>
      <c r="P95" s="24"/>
      <c r="R95" s="33"/>
      <c r="S95" s="33"/>
      <c r="T95" s="33"/>
      <c r="U95" s="33"/>
      <c r="V95" s="33"/>
      <c r="W95" s="33"/>
      <c r="Y95" s="30"/>
    </row>
    <row r="96" spans="1:25" ht="14.5" x14ac:dyDescent="0.3">
      <c r="A96" s="25">
        <f t="shared" si="37"/>
        <v>71</v>
      </c>
      <c r="B96" s="37" t="s">
        <v>64</v>
      </c>
      <c r="C96" s="38" t="s">
        <v>28</v>
      </c>
      <c r="D96" s="4">
        <v>1</v>
      </c>
      <c r="E96" s="1"/>
      <c r="F96" s="28"/>
      <c r="G96" s="28"/>
      <c r="H96" s="28"/>
      <c r="I96" s="29">
        <f t="shared" ref="I96:I98" si="53">J96/1.2</f>
        <v>270.50000000000006</v>
      </c>
      <c r="J96" s="95">
        <v>324.60000000000002</v>
      </c>
      <c r="K96" s="29">
        <f t="shared" ref="K96:K102" si="54">D96*I96</f>
        <v>270.50000000000006</v>
      </c>
      <c r="L96" s="29">
        <f t="shared" si="49"/>
        <v>324.60000000000002</v>
      </c>
      <c r="M96" s="29">
        <f t="shared" si="50"/>
        <v>270.50000000000006</v>
      </c>
      <c r="N96" s="24"/>
      <c r="O96" s="24"/>
      <c r="P96" s="91" t="s">
        <v>215</v>
      </c>
      <c r="R96" s="33"/>
      <c r="S96" s="33"/>
      <c r="T96" s="33"/>
      <c r="U96" s="33"/>
      <c r="V96" s="33"/>
      <c r="W96" s="33"/>
      <c r="Y96" s="30"/>
    </row>
    <row r="97" spans="1:25" x14ac:dyDescent="0.3">
      <c r="A97" s="25">
        <f>A96+1</f>
        <v>72</v>
      </c>
      <c r="B97" s="35" t="s">
        <v>87</v>
      </c>
      <c r="C97" s="45" t="s">
        <v>28</v>
      </c>
      <c r="D97" s="4">
        <f>D98</f>
        <v>5</v>
      </c>
      <c r="E97" s="1">
        <v>344</v>
      </c>
      <c r="F97" s="28">
        <f t="shared" si="51"/>
        <v>412.8</v>
      </c>
      <c r="G97" s="28">
        <f>D97*E97</f>
        <v>1720</v>
      </c>
      <c r="H97" s="28">
        <f t="shared" si="52"/>
        <v>2064</v>
      </c>
      <c r="I97" s="29"/>
      <c r="J97" s="5"/>
      <c r="K97" s="29"/>
      <c r="L97" s="29"/>
      <c r="M97" s="29">
        <f t="shared" si="50"/>
        <v>1720</v>
      </c>
      <c r="N97" s="24"/>
      <c r="O97" s="24"/>
      <c r="P97" s="24"/>
      <c r="R97" s="33"/>
      <c r="S97" s="33"/>
      <c r="T97" s="33"/>
      <c r="U97" s="33"/>
      <c r="V97" s="33"/>
      <c r="W97" s="33"/>
      <c r="Y97" s="30"/>
    </row>
    <row r="98" spans="1:25" ht="28" x14ac:dyDescent="0.3">
      <c r="A98" s="25">
        <f t="shared" si="37"/>
        <v>73</v>
      </c>
      <c r="B98" s="37" t="s">
        <v>65</v>
      </c>
      <c r="C98" s="38" t="s">
        <v>28</v>
      </c>
      <c r="D98" s="4">
        <v>5</v>
      </c>
      <c r="E98" s="1"/>
      <c r="F98" s="28"/>
      <c r="G98" s="28"/>
      <c r="H98" s="28"/>
      <c r="I98" s="29">
        <f t="shared" si="53"/>
        <v>124.51666666666667</v>
      </c>
      <c r="J98" s="95">
        <v>149.41999999999999</v>
      </c>
      <c r="K98" s="29">
        <f t="shared" si="54"/>
        <v>622.58333333333337</v>
      </c>
      <c r="L98" s="29">
        <f t="shared" si="49"/>
        <v>747.09999999999991</v>
      </c>
      <c r="M98" s="29">
        <f t="shared" si="50"/>
        <v>622.58333333333337</v>
      </c>
      <c r="N98" s="24"/>
      <c r="O98" s="24"/>
      <c r="P98" s="91" t="s">
        <v>216</v>
      </c>
      <c r="R98" s="33"/>
      <c r="S98" s="33"/>
      <c r="T98" s="33"/>
      <c r="U98" s="33"/>
      <c r="V98" s="33"/>
      <c r="W98" s="33"/>
      <c r="Y98" s="30"/>
    </row>
    <row r="99" spans="1:25" x14ac:dyDescent="0.3">
      <c r="A99" s="25">
        <f t="shared" si="37"/>
        <v>74</v>
      </c>
      <c r="B99" s="35" t="s">
        <v>125</v>
      </c>
      <c r="C99" s="45" t="s">
        <v>28</v>
      </c>
      <c r="D99" s="4">
        <f>D100</f>
        <v>20</v>
      </c>
      <c r="E99" s="1">
        <v>3</v>
      </c>
      <c r="F99" s="28">
        <f t="shared" si="51"/>
        <v>3.5999999999999996</v>
      </c>
      <c r="G99" s="28">
        <f>D99*E99</f>
        <v>60</v>
      </c>
      <c r="H99" s="28">
        <f t="shared" si="52"/>
        <v>72</v>
      </c>
      <c r="I99" s="29"/>
      <c r="J99" s="5"/>
      <c r="K99" s="29"/>
      <c r="L99" s="29"/>
      <c r="M99" s="29">
        <f t="shared" si="50"/>
        <v>60</v>
      </c>
      <c r="N99" s="24"/>
      <c r="O99" s="24"/>
      <c r="P99" s="24"/>
      <c r="R99" s="33"/>
      <c r="S99" s="33"/>
      <c r="T99" s="33"/>
      <c r="U99" s="33"/>
      <c r="V99" s="33"/>
      <c r="W99" s="33"/>
      <c r="Y99" s="30"/>
    </row>
    <row r="100" spans="1:25" ht="28" x14ac:dyDescent="0.3">
      <c r="A100" s="25">
        <f t="shared" si="37"/>
        <v>75</v>
      </c>
      <c r="B100" s="37" t="s">
        <v>123</v>
      </c>
      <c r="C100" s="38" t="s">
        <v>28</v>
      </c>
      <c r="D100" s="4">
        <v>20</v>
      </c>
      <c r="E100" s="1"/>
      <c r="F100" s="28"/>
      <c r="G100" s="28"/>
      <c r="H100" s="28"/>
      <c r="I100" s="29">
        <f>J100/1.2</f>
        <v>63.416666666666664</v>
      </c>
      <c r="J100" s="95">
        <v>76.099999999999994</v>
      </c>
      <c r="K100" s="29">
        <f>D100*I100</f>
        <v>1268.3333333333333</v>
      </c>
      <c r="L100" s="29">
        <f t="shared" si="49"/>
        <v>1522</v>
      </c>
      <c r="M100" s="29">
        <f>G100+K100</f>
        <v>1268.3333333333333</v>
      </c>
      <c r="N100" s="24"/>
      <c r="O100" s="24"/>
      <c r="P100" s="91" t="s">
        <v>217</v>
      </c>
      <c r="R100" s="33"/>
      <c r="S100" s="33"/>
      <c r="T100" s="33"/>
      <c r="U100" s="33"/>
      <c r="V100" s="33"/>
      <c r="W100" s="33"/>
      <c r="Y100" s="30"/>
    </row>
    <row r="101" spans="1:25" x14ac:dyDescent="0.3">
      <c r="A101" s="25">
        <f t="shared" si="37"/>
        <v>76</v>
      </c>
      <c r="B101" s="35" t="s">
        <v>41</v>
      </c>
      <c r="C101" s="45" t="s">
        <v>28</v>
      </c>
      <c r="D101" s="4">
        <f>D102</f>
        <v>5</v>
      </c>
      <c r="E101" s="1">
        <v>586</v>
      </c>
      <c r="F101" s="28">
        <f t="shared" si="51"/>
        <v>703.19999999999993</v>
      </c>
      <c r="G101" s="28">
        <f>D101*E101</f>
        <v>2930</v>
      </c>
      <c r="H101" s="28">
        <f t="shared" si="52"/>
        <v>3515.9999999999995</v>
      </c>
      <c r="I101" s="29"/>
      <c r="J101" s="5"/>
      <c r="K101" s="29"/>
      <c r="L101" s="29"/>
      <c r="M101" s="29">
        <f t="shared" si="50"/>
        <v>2930</v>
      </c>
      <c r="N101" s="24"/>
      <c r="O101" s="24"/>
      <c r="P101" s="24"/>
      <c r="R101" s="33"/>
      <c r="S101" s="33"/>
      <c r="T101" s="33"/>
      <c r="U101" s="33"/>
      <c r="V101" s="33"/>
      <c r="W101" s="33"/>
      <c r="Y101" s="30"/>
    </row>
    <row r="102" spans="1:25" ht="58" x14ac:dyDescent="0.3">
      <c r="A102" s="25">
        <f t="shared" si="37"/>
        <v>77</v>
      </c>
      <c r="B102" s="96" t="s">
        <v>218</v>
      </c>
      <c r="C102" s="38" t="s">
        <v>28</v>
      </c>
      <c r="D102" s="4">
        <v>5</v>
      </c>
      <c r="E102" s="1"/>
      <c r="F102" s="28"/>
      <c r="G102" s="28"/>
      <c r="H102" s="28"/>
      <c r="I102" s="29">
        <f>J102/1.2</f>
        <v>804.1</v>
      </c>
      <c r="J102" s="95">
        <v>964.92</v>
      </c>
      <c r="K102" s="29">
        <f t="shared" si="54"/>
        <v>4020.5</v>
      </c>
      <c r="L102" s="29">
        <f t="shared" si="49"/>
        <v>4824.5999999999995</v>
      </c>
      <c r="M102" s="29">
        <f t="shared" si="50"/>
        <v>4020.5</v>
      </c>
      <c r="N102" s="24"/>
      <c r="O102" s="24"/>
      <c r="P102" s="91" t="s">
        <v>219</v>
      </c>
      <c r="R102" s="33"/>
      <c r="S102" s="33"/>
      <c r="T102" s="33"/>
      <c r="U102" s="33"/>
      <c r="V102" s="33"/>
      <c r="W102" s="33"/>
      <c r="Y102" s="30"/>
    </row>
    <row r="103" spans="1:25" s="88" customFormat="1" x14ac:dyDescent="0.35">
      <c r="A103" s="82"/>
      <c r="B103" s="83" t="s">
        <v>117</v>
      </c>
      <c r="C103" s="84"/>
      <c r="D103" s="85"/>
      <c r="E103" s="86"/>
      <c r="F103" s="87"/>
      <c r="G103" s="87">
        <f>SUM(G68:G102)</f>
        <v>51843</v>
      </c>
      <c r="H103" s="87">
        <f>SUM(H68:H102)</f>
        <v>62211.600000000006</v>
      </c>
      <c r="I103" s="87"/>
      <c r="J103" s="87"/>
      <c r="K103" s="87">
        <f>SUM(K68:K102)</f>
        <v>131937.11666666664</v>
      </c>
      <c r="L103" s="87">
        <f>SUM(L68:L102)</f>
        <v>158324.54000000004</v>
      </c>
      <c r="M103" s="87">
        <f>SUM(M68:M102)</f>
        <v>183780.11666666667</v>
      </c>
      <c r="N103" s="89"/>
      <c r="O103" s="89"/>
      <c r="P103" s="89"/>
      <c r="R103" s="90"/>
      <c r="S103" s="90"/>
    </row>
    <row r="104" spans="1:25" x14ac:dyDescent="0.3">
      <c r="A104" s="34"/>
      <c r="B104" s="23" t="s">
        <v>109</v>
      </c>
      <c r="C104" s="31"/>
      <c r="D104" s="2"/>
      <c r="E104" s="1"/>
      <c r="F104" s="29"/>
      <c r="G104" s="29"/>
      <c r="H104" s="29"/>
      <c r="I104" s="29"/>
      <c r="J104" s="5"/>
      <c r="K104" s="29"/>
      <c r="L104" s="29"/>
      <c r="M104" s="29"/>
      <c r="N104" s="24"/>
      <c r="O104" s="24"/>
      <c r="P104" s="24"/>
      <c r="R104" s="33"/>
      <c r="S104" s="33"/>
      <c r="T104" s="33"/>
      <c r="U104" s="33"/>
      <c r="V104" s="33"/>
      <c r="W104" s="33"/>
      <c r="Y104" s="30"/>
    </row>
    <row r="105" spans="1:25" ht="28" x14ac:dyDescent="0.3">
      <c r="A105" s="25">
        <f>A102+1</f>
        <v>78</v>
      </c>
      <c r="B105" s="43" t="s">
        <v>42</v>
      </c>
      <c r="C105" s="38" t="s">
        <v>30</v>
      </c>
      <c r="D105" s="4">
        <f>D106</f>
        <v>60</v>
      </c>
      <c r="E105" s="1">
        <v>400</v>
      </c>
      <c r="F105" s="28">
        <f>E105*1.2</f>
        <v>480</v>
      </c>
      <c r="G105" s="28">
        <f>D105*E105</f>
        <v>24000</v>
      </c>
      <c r="H105" s="28">
        <f>D105*F105</f>
        <v>28800</v>
      </c>
      <c r="I105" s="29"/>
      <c r="J105" s="6"/>
      <c r="K105" s="29"/>
      <c r="L105" s="29"/>
      <c r="M105" s="29">
        <f t="shared" ref="M105:M156" si="55">G105+K105</f>
        <v>24000</v>
      </c>
      <c r="N105" s="24"/>
      <c r="O105" s="24"/>
      <c r="P105" s="24"/>
      <c r="R105" s="33"/>
      <c r="S105" s="33"/>
      <c r="T105" s="33"/>
      <c r="U105" s="33"/>
      <c r="V105" s="33"/>
      <c r="W105" s="33"/>
      <c r="Y105" s="30"/>
    </row>
    <row r="106" spans="1:25" ht="29" x14ac:dyDescent="0.3">
      <c r="A106" s="25">
        <f>A105+1</f>
        <v>79</v>
      </c>
      <c r="B106" s="37" t="s">
        <v>134</v>
      </c>
      <c r="C106" s="38" t="s">
        <v>38</v>
      </c>
      <c r="D106" s="4">
        <v>60</v>
      </c>
      <c r="E106" s="1"/>
      <c r="F106" s="28"/>
      <c r="G106" s="28"/>
      <c r="H106" s="28"/>
      <c r="I106" s="29">
        <f t="shared" ref="I106:I111" si="56">J106/1.2</f>
        <v>52.916666666666671</v>
      </c>
      <c r="J106" s="95">
        <v>63.5</v>
      </c>
      <c r="K106" s="29">
        <f t="shared" ref="K106:K111" si="57">D106*I106</f>
        <v>3175.0000000000005</v>
      </c>
      <c r="L106" s="29">
        <f t="shared" ref="L106:L111" si="58">D106*J106</f>
        <v>3810</v>
      </c>
      <c r="M106" s="29">
        <f t="shared" si="55"/>
        <v>3175.0000000000005</v>
      </c>
      <c r="N106" s="24"/>
      <c r="O106" s="24"/>
      <c r="P106" s="91" t="s">
        <v>220</v>
      </c>
      <c r="R106" s="33"/>
      <c r="S106" s="33"/>
      <c r="T106" s="33"/>
      <c r="U106" s="33"/>
      <c r="V106" s="33"/>
      <c r="W106" s="33"/>
      <c r="Y106" s="30"/>
    </row>
    <row r="107" spans="1:25" x14ac:dyDescent="0.3">
      <c r="A107" s="25">
        <f t="shared" ref="A107:A119" si="59">A106+1</f>
        <v>80</v>
      </c>
      <c r="B107" s="37" t="s">
        <v>66</v>
      </c>
      <c r="C107" s="38" t="s">
        <v>28</v>
      </c>
      <c r="D107" s="4">
        <v>60</v>
      </c>
      <c r="E107" s="1"/>
      <c r="F107" s="28"/>
      <c r="G107" s="28"/>
      <c r="H107" s="28"/>
      <c r="I107" s="29">
        <f t="shared" si="56"/>
        <v>7.5</v>
      </c>
      <c r="J107" s="5">
        <v>9</v>
      </c>
      <c r="K107" s="29">
        <f t="shared" si="57"/>
        <v>450</v>
      </c>
      <c r="L107" s="29">
        <f t="shared" si="58"/>
        <v>540</v>
      </c>
      <c r="M107" s="29">
        <f t="shared" si="55"/>
        <v>450</v>
      </c>
      <c r="N107" s="24"/>
      <c r="O107" s="24"/>
      <c r="P107" s="24" t="s">
        <v>221</v>
      </c>
      <c r="R107" s="33"/>
      <c r="S107" s="33"/>
      <c r="T107" s="33"/>
      <c r="U107" s="33"/>
      <c r="V107" s="33"/>
      <c r="W107" s="33"/>
      <c r="Y107" s="30"/>
    </row>
    <row r="108" spans="1:25" ht="29" x14ac:dyDescent="0.3">
      <c r="A108" s="25">
        <f t="shared" si="59"/>
        <v>81</v>
      </c>
      <c r="B108" s="37" t="s">
        <v>135</v>
      </c>
      <c r="C108" s="38" t="s">
        <v>28</v>
      </c>
      <c r="D108" s="4">
        <v>80</v>
      </c>
      <c r="E108" s="1"/>
      <c r="F108" s="28"/>
      <c r="G108" s="28"/>
      <c r="H108" s="28"/>
      <c r="I108" s="29">
        <f t="shared" si="56"/>
        <v>35.833333333333336</v>
      </c>
      <c r="J108" s="95">
        <v>43</v>
      </c>
      <c r="K108" s="29">
        <f t="shared" si="57"/>
        <v>2866.666666666667</v>
      </c>
      <c r="L108" s="29">
        <f t="shared" si="58"/>
        <v>3440</v>
      </c>
      <c r="M108" s="29">
        <f t="shared" si="55"/>
        <v>2866.666666666667</v>
      </c>
      <c r="N108" s="24"/>
      <c r="O108" s="24"/>
      <c r="P108" s="91" t="s">
        <v>222</v>
      </c>
      <c r="R108" s="33"/>
      <c r="S108" s="33"/>
      <c r="T108" s="33"/>
      <c r="U108" s="33"/>
      <c r="V108" s="33"/>
      <c r="W108" s="33"/>
      <c r="Y108" s="30"/>
    </row>
    <row r="109" spans="1:25" ht="29" x14ac:dyDescent="0.3">
      <c r="A109" s="25">
        <f t="shared" si="59"/>
        <v>82</v>
      </c>
      <c r="B109" s="37" t="s">
        <v>103</v>
      </c>
      <c r="C109" s="38" t="s">
        <v>28</v>
      </c>
      <c r="D109" s="4">
        <v>2</v>
      </c>
      <c r="E109" s="1"/>
      <c r="F109" s="28"/>
      <c r="G109" s="28"/>
      <c r="H109" s="28"/>
      <c r="I109" s="29">
        <f t="shared" si="56"/>
        <v>9.1666666666666679</v>
      </c>
      <c r="J109" s="95">
        <v>11</v>
      </c>
      <c r="K109" s="29">
        <f t="shared" si="57"/>
        <v>18.333333333333336</v>
      </c>
      <c r="L109" s="29">
        <f t="shared" si="58"/>
        <v>22</v>
      </c>
      <c r="M109" s="29">
        <f t="shared" si="55"/>
        <v>18.333333333333336</v>
      </c>
      <c r="N109" s="24"/>
      <c r="O109" s="24"/>
      <c r="P109" s="91" t="s">
        <v>223</v>
      </c>
      <c r="R109" s="33"/>
      <c r="S109" s="33"/>
      <c r="T109" s="33"/>
      <c r="U109" s="33"/>
      <c r="V109" s="33"/>
      <c r="W109" s="33"/>
      <c r="Y109" s="30"/>
    </row>
    <row r="110" spans="1:25" ht="14.5" x14ac:dyDescent="0.3">
      <c r="A110" s="25">
        <f t="shared" si="59"/>
        <v>83</v>
      </c>
      <c r="B110" s="96" t="s">
        <v>225</v>
      </c>
      <c r="C110" s="38" t="s">
        <v>28</v>
      </c>
      <c r="D110" s="4">
        <v>60</v>
      </c>
      <c r="E110" s="1"/>
      <c r="F110" s="28"/>
      <c r="G110" s="28"/>
      <c r="H110" s="28"/>
      <c r="I110" s="29">
        <f t="shared" si="56"/>
        <v>2.5</v>
      </c>
      <c r="J110" s="95">
        <v>3</v>
      </c>
      <c r="K110" s="29">
        <f t="shared" si="57"/>
        <v>150</v>
      </c>
      <c r="L110" s="29">
        <f t="shared" si="58"/>
        <v>180</v>
      </c>
      <c r="M110" s="29">
        <f t="shared" si="55"/>
        <v>150</v>
      </c>
      <c r="N110" s="24"/>
      <c r="O110" s="24"/>
      <c r="P110" s="91" t="s">
        <v>224</v>
      </c>
      <c r="R110" s="33"/>
      <c r="S110" s="33"/>
      <c r="T110" s="33"/>
      <c r="U110" s="33"/>
      <c r="V110" s="33"/>
      <c r="W110" s="33"/>
      <c r="Y110" s="30"/>
    </row>
    <row r="111" spans="1:25" x14ac:dyDescent="0.3">
      <c r="A111" s="25">
        <f t="shared" si="59"/>
        <v>84</v>
      </c>
      <c r="B111" s="37" t="s">
        <v>99</v>
      </c>
      <c r="C111" s="38" t="s">
        <v>28</v>
      </c>
      <c r="D111" s="4">
        <v>40</v>
      </c>
      <c r="E111" s="1"/>
      <c r="F111" s="28"/>
      <c r="G111" s="28"/>
      <c r="H111" s="28"/>
      <c r="I111" s="29">
        <f t="shared" si="56"/>
        <v>206.66666666666669</v>
      </c>
      <c r="J111" s="5">
        <v>248</v>
      </c>
      <c r="K111" s="29">
        <f t="shared" si="57"/>
        <v>8266.6666666666679</v>
      </c>
      <c r="L111" s="29">
        <f t="shared" si="58"/>
        <v>9920</v>
      </c>
      <c r="M111" s="29">
        <f>G111+K111</f>
        <v>8266.6666666666679</v>
      </c>
      <c r="N111" s="24"/>
      <c r="O111" s="24"/>
      <c r="P111" s="24" t="s">
        <v>226</v>
      </c>
      <c r="R111" s="33"/>
      <c r="S111" s="33"/>
      <c r="T111" s="33"/>
      <c r="U111" s="33"/>
      <c r="V111" s="33"/>
      <c r="W111" s="33"/>
      <c r="Y111" s="30"/>
    </row>
    <row r="112" spans="1:25" x14ac:dyDescent="0.3">
      <c r="A112" s="25">
        <f t="shared" si="59"/>
        <v>85</v>
      </c>
      <c r="B112" s="35" t="s">
        <v>141</v>
      </c>
      <c r="C112" s="45" t="s">
        <v>28</v>
      </c>
      <c r="D112" s="4">
        <f>D113</f>
        <v>1</v>
      </c>
      <c r="E112" s="1">
        <v>4233</v>
      </c>
      <c r="F112" s="28">
        <f t="shared" ref="F112:F114" si="60">E112*1.2</f>
        <v>5079.5999999999995</v>
      </c>
      <c r="G112" s="28">
        <f t="shared" ref="G112:G114" si="61">D112*E112</f>
        <v>4233</v>
      </c>
      <c r="H112" s="28">
        <f t="shared" ref="H112:H114" si="62">D112*F112</f>
        <v>5079.5999999999995</v>
      </c>
      <c r="I112" s="29"/>
      <c r="J112" s="7"/>
      <c r="K112" s="29">
        <f t="shared" ref="K112:K113" si="63">D112*I112</f>
        <v>0</v>
      </c>
      <c r="L112" s="29">
        <f t="shared" ref="L112:L113" si="64">D112*J112</f>
        <v>0</v>
      </c>
      <c r="M112" s="29">
        <f t="shared" si="55"/>
        <v>4233</v>
      </c>
      <c r="N112" s="24"/>
      <c r="O112" s="24"/>
      <c r="P112" s="24"/>
      <c r="R112" s="33"/>
      <c r="S112" s="33"/>
      <c r="T112" s="33"/>
      <c r="U112" s="33"/>
      <c r="V112" s="33"/>
      <c r="W112" s="33"/>
    </row>
    <row r="113" spans="1:25" ht="28" x14ac:dyDescent="0.3">
      <c r="A113" s="25">
        <f t="shared" si="59"/>
        <v>86</v>
      </c>
      <c r="B113" s="37" t="s">
        <v>142</v>
      </c>
      <c r="C113" s="38" t="s">
        <v>28</v>
      </c>
      <c r="D113" s="4">
        <v>1</v>
      </c>
      <c r="E113" s="1"/>
      <c r="F113" s="28"/>
      <c r="G113" s="28"/>
      <c r="H113" s="28"/>
      <c r="I113" s="29">
        <f>J113/1.2</f>
        <v>10575</v>
      </c>
      <c r="J113" s="5">
        <v>12690</v>
      </c>
      <c r="K113" s="29">
        <f t="shared" si="63"/>
        <v>10575</v>
      </c>
      <c r="L113" s="29">
        <f t="shared" si="64"/>
        <v>12690</v>
      </c>
      <c r="M113" s="29">
        <f t="shared" si="55"/>
        <v>10575</v>
      </c>
      <c r="N113" s="24"/>
      <c r="O113" s="24"/>
      <c r="P113" s="24" t="s">
        <v>227</v>
      </c>
      <c r="R113" s="33"/>
      <c r="S113" s="33"/>
      <c r="T113" s="33"/>
      <c r="U113" s="33"/>
      <c r="V113" s="33"/>
      <c r="W113" s="33"/>
    </row>
    <row r="114" spans="1:25" x14ac:dyDescent="0.3">
      <c r="A114" s="25">
        <f t="shared" si="59"/>
        <v>87</v>
      </c>
      <c r="B114" s="35" t="s">
        <v>43</v>
      </c>
      <c r="C114" s="45" t="s">
        <v>28</v>
      </c>
      <c r="D114" s="4">
        <f>SUM(D115:D115)</f>
        <v>1</v>
      </c>
      <c r="E114" s="1">
        <v>9435</v>
      </c>
      <c r="F114" s="28">
        <f t="shared" si="60"/>
        <v>11322</v>
      </c>
      <c r="G114" s="28">
        <f t="shared" si="61"/>
        <v>9435</v>
      </c>
      <c r="H114" s="28">
        <f t="shared" si="62"/>
        <v>11322</v>
      </c>
      <c r="I114" s="29"/>
      <c r="J114" s="5"/>
      <c r="K114" s="29"/>
      <c r="L114" s="29"/>
      <c r="M114" s="29">
        <f t="shared" si="55"/>
        <v>9435</v>
      </c>
      <c r="N114" s="24"/>
      <c r="O114" s="24"/>
      <c r="P114" s="24"/>
      <c r="R114" s="33"/>
      <c r="S114" s="33"/>
      <c r="T114" s="33"/>
      <c r="U114" s="33"/>
      <c r="V114" s="33"/>
      <c r="W114" s="33"/>
      <c r="Y114" s="30"/>
    </row>
    <row r="115" spans="1:25" ht="29" x14ac:dyDescent="0.3">
      <c r="A115" s="25">
        <f t="shared" si="59"/>
        <v>88</v>
      </c>
      <c r="B115" s="96" t="s">
        <v>273</v>
      </c>
      <c r="C115" s="38" t="s">
        <v>28</v>
      </c>
      <c r="D115" s="4">
        <v>1</v>
      </c>
      <c r="E115" s="1"/>
      <c r="F115" s="28"/>
      <c r="G115" s="28"/>
      <c r="H115" s="28"/>
      <c r="I115" s="29">
        <f>J115/1.2</f>
        <v>9841.6666666666679</v>
      </c>
      <c r="J115" s="95">
        <v>11810</v>
      </c>
      <c r="K115" s="29">
        <f t="shared" ref="K115" si="65">D115*I115</f>
        <v>9841.6666666666679</v>
      </c>
      <c r="L115" s="29">
        <f t="shared" ref="L115" si="66">D115*J115</f>
        <v>11810</v>
      </c>
      <c r="M115" s="29">
        <f t="shared" ref="M115" si="67">G115+K115</f>
        <v>9841.6666666666679</v>
      </c>
      <c r="N115" s="68"/>
      <c r="O115" s="68"/>
      <c r="P115" s="91" t="s">
        <v>274</v>
      </c>
      <c r="Q115" s="57"/>
      <c r="R115" s="33"/>
      <c r="S115" s="33"/>
      <c r="T115" s="33"/>
      <c r="U115" s="33"/>
      <c r="V115" s="33"/>
      <c r="W115" s="33"/>
      <c r="Y115" s="30"/>
    </row>
    <row r="116" spans="1:25" ht="42" x14ac:dyDescent="0.3">
      <c r="A116" s="25">
        <f t="shared" si="59"/>
        <v>89</v>
      </c>
      <c r="B116" s="35" t="s">
        <v>44</v>
      </c>
      <c r="C116" s="45" t="s">
        <v>38</v>
      </c>
      <c r="D116" s="4">
        <f>D117</f>
        <v>57.3</v>
      </c>
      <c r="E116" s="1">
        <v>282</v>
      </c>
      <c r="F116" s="28">
        <f>E116*1.2</f>
        <v>338.4</v>
      </c>
      <c r="G116" s="28">
        <f>D116*E116</f>
        <v>16158.599999999999</v>
      </c>
      <c r="H116" s="28">
        <f>D116*F116</f>
        <v>19390.319999999996</v>
      </c>
      <c r="I116" s="29"/>
      <c r="J116" s="7"/>
      <c r="K116" s="29"/>
      <c r="L116" s="29"/>
      <c r="M116" s="29">
        <f t="shared" si="55"/>
        <v>16158.599999999999</v>
      </c>
      <c r="N116" s="24"/>
      <c r="O116" s="24"/>
      <c r="P116" s="24"/>
      <c r="R116" s="33"/>
      <c r="S116" s="33"/>
      <c r="T116" s="33"/>
      <c r="U116" s="33"/>
      <c r="V116" s="33"/>
      <c r="W116" s="33"/>
      <c r="Y116" s="30"/>
    </row>
    <row r="117" spans="1:25" ht="28" x14ac:dyDescent="0.3">
      <c r="A117" s="25">
        <f t="shared" si="59"/>
        <v>90</v>
      </c>
      <c r="B117" s="37" t="s">
        <v>70</v>
      </c>
      <c r="C117" s="45" t="s">
        <v>38</v>
      </c>
      <c r="D117" s="4">
        <v>57.3</v>
      </c>
      <c r="E117" s="1"/>
      <c r="F117" s="28"/>
      <c r="G117" s="28"/>
      <c r="H117" s="28"/>
      <c r="I117" s="29">
        <f t="shared" ref="I117" si="68">J117/1.2</f>
        <v>138.75</v>
      </c>
      <c r="J117" s="5">
        <v>166.5</v>
      </c>
      <c r="K117" s="29">
        <f t="shared" ref="K117:K119" si="69">D117*I117</f>
        <v>7950.375</v>
      </c>
      <c r="L117" s="29">
        <f t="shared" ref="L117:L119" si="70">D117*J117</f>
        <v>9540.4499999999989</v>
      </c>
      <c r="M117" s="29">
        <f t="shared" si="55"/>
        <v>7950.375</v>
      </c>
      <c r="N117" s="24"/>
      <c r="O117" s="24"/>
      <c r="P117" s="24" t="s">
        <v>229</v>
      </c>
      <c r="R117" s="33"/>
      <c r="S117" s="33"/>
      <c r="T117" s="33"/>
      <c r="U117" s="33"/>
      <c r="V117" s="33"/>
      <c r="W117" s="33"/>
      <c r="Y117" s="30"/>
    </row>
    <row r="118" spans="1:25" ht="42" x14ac:dyDescent="0.3">
      <c r="A118" s="25">
        <f t="shared" si="59"/>
        <v>91</v>
      </c>
      <c r="B118" s="35" t="s">
        <v>44</v>
      </c>
      <c r="C118" s="45" t="s">
        <v>38</v>
      </c>
      <c r="D118" s="4">
        <f>D119</f>
        <v>4.5</v>
      </c>
      <c r="E118" s="1">
        <v>282</v>
      </c>
      <c r="F118" s="28">
        <f>E118*1.2</f>
        <v>338.4</v>
      </c>
      <c r="G118" s="28">
        <f>D118*E118</f>
        <v>1269</v>
      </c>
      <c r="H118" s="28">
        <f>D118*F118</f>
        <v>1522.8</v>
      </c>
      <c r="I118" s="29"/>
      <c r="J118" s="7"/>
      <c r="K118" s="29"/>
      <c r="L118" s="29"/>
      <c r="M118" s="29">
        <f t="shared" si="55"/>
        <v>1269</v>
      </c>
      <c r="N118" s="24"/>
      <c r="O118" s="24"/>
      <c r="P118" s="24"/>
      <c r="R118" s="33"/>
      <c r="S118" s="33"/>
      <c r="T118" s="33"/>
      <c r="U118" s="33"/>
      <c r="V118" s="33"/>
      <c r="W118" s="33"/>
      <c r="Y118" s="30"/>
    </row>
    <row r="119" spans="1:25" ht="29" x14ac:dyDescent="0.3">
      <c r="A119" s="25">
        <f t="shared" si="59"/>
        <v>92</v>
      </c>
      <c r="B119" s="37" t="s">
        <v>92</v>
      </c>
      <c r="C119" s="45" t="s">
        <v>38</v>
      </c>
      <c r="D119" s="4">
        <v>4.5</v>
      </c>
      <c r="E119" s="1"/>
      <c r="F119" s="28"/>
      <c r="G119" s="28"/>
      <c r="H119" s="28"/>
      <c r="I119" s="29">
        <f>J119/1.2</f>
        <v>77.5</v>
      </c>
      <c r="J119" s="101">
        <v>93</v>
      </c>
      <c r="K119" s="29">
        <f t="shared" si="69"/>
        <v>348.75</v>
      </c>
      <c r="L119" s="29">
        <f t="shared" si="70"/>
        <v>418.5</v>
      </c>
      <c r="M119" s="29">
        <f>G119+K119</f>
        <v>348.75</v>
      </c>
      <c r="N119" s="24"/>
      <c r="O119" s="24"/>
      <c r="P119" s="91" t="s">
        <v>228</v>
      </c>
      <c r="R119" s="33"/>
      <c r="S119" s="33"/>
      <c r="T119" s="33"/>
      <c r="U119" s="33"/>
      <c r="V119" s="33"/>
      <c r="W119" s="33"/>
      <c r="Y119" s="30"/>
    </row>
    <row r="120" spans="1:25" s="88" customFormat="1" x14ac:dyDescent="0.35">
      <c r="A120" s="82"/>
      <c r="B120" s="83" t="s">
        <v>118</v>
      </c>
      <c r="C120" s="84"/>
      <c r="D120" s="85"/>
      <c r="E120" s="86"/>
      <c r="F120" s="87"/>
      <c r="G120" s="87">
        <f>SUM(G105:G119)</f>
        <v>55095.6</v>
      </c>
      <c r="H120" s="87">
        <f>SUM(H105:H119)</f>
        <v>66114.720000000001</v>
      </c>
      <c r="I120" s="87"/>
      <c r="J120" s="87"/>
      <c r="K120" s="87">
        <f>SUM(K105:K119)</f>
        <v>43642.458333333336</v>
      </c>
      <c r="L120" s="87">
        <f>SUM(L105:L119)</f>
        <v>52370.95</v>
      </c>
      <c r="M120" s="87">
        <f>SUM(M105:M119)</f>
        <v>98738.058333333349</v>
      </c>
      <c r="N120" s="89"/>
      <c r="O120" s="89"/>
      <c r="P120" s="89"/>
      <c r="R120" s="90"/>
      <c r="S120" s="90"/>
    </row>
    <row r="121" spans="1:25" x14ac:dyDescent="0.3">
      <c r="A121" s="34"/>
      <c r="B121" s="23" t="s">
        <v>110</v>
      </c>
      <c r="C121" s="45"/>
      <c r="D121" s="2"/>
      <c r="E121" s="1"/>
      <c r="F121" s="29"/>
      <c r="G121" s="29"/>
      <c r="H121" s="29"/>
      <c r="I121" s="29"/>
      <c r="J121" s="7"/>
      <c r="K121" s="29"/>
      <c r="L121" s="29"/>
      <c r="M121" s="29"/>
      <c r="N121" s="24"/>
      <c r="O121" s="24"/>
      <c r="P121" s="24"/>
      <c r="R121" s="33"/>
      <c r="S121" s="33"/>
      <c r="T121" s="33"/>
      <c r="U121" s="33"/>
      <c r="V121" s="33"/>
      <c r="W121" s="33"/>
      <c r="Y121" s="30"/>
    </row>
    <row r="122" spans="1:25" x14ac:dyDescent="0.3">
      <c r="A122" s="25">
        <f>A119+1</f>
        <v>93</v>
      </c>
      <c r="B122" s="35" t="s">
        <v>81</v>
      </c>
      <c r="C122" s="45" t="s">
        <v>38</v>
      </c>
      <c r="D122" s="4">
        <f>SUM(D123:D123)</f>
        <v>20</v>
      </c>
      <c r="E122" s="1">
        <v>963</v>
      </c>
      <c r="F122" s="28">
        <f>E122*1.2</f>
        <v>1155.5999999999999</v>
      </c>
      <c r="G122" s="28">
        <f>D122*E122</f>
        <v>19260</v>
      </c>
      <c r="H122" s="28">
        <f>D122*F122</f>
        <v>23112</v>
      </c>
      <c r="I122" s="29"/>
      <c r="J122" s="7"/>
      <c r="K122" s="29"/>
      <c r="L122" s="29"/>
      <c r="M122" s="29">
        <f t="shared" si="55"/>
        <v>19260</v>
      </c>
      <c r="N122" s="24"/>
      <c r="O122" s="24"/>
      <c r="P122" s="24"/>
      <c r="R122" s="33"/>
      <c r="S122" s="33"/>
      <c r="T122" s="33"/>
      <c r="U122" s="33"/>
      <c r="V122" s="33"/>
      <c r="W122" s="33"/>
      <c r="Y122" s="30"/>
    </row>
    <row r="123" spans="1:25" x14ac:dyDescent="0.3">
      <c r="A123" s="25">
        <f>A122+1</f>
        <v>94</v>
      </c>
      <c r="B123" s="37" t="s">
        <v>126</v>
      </c>
      <c r="C123" s="38" t="s">
        <v>38</v>
      </c>
      <c r="D123" s="4">
        <v>20</v>
      </c>
      <c r="E123" s="1"/>
      <c r="F123" s="28"/>
      <c r="G123" s="28"/>
      <c r="H123" s="28"/>
      <c r="I123" s="29">
        <f t="shared" ref="I123" si="71">J123/1.2</f>
        <v>488.33333333333337</v>
      </c>
      <c r="J123" s="95">
        <v>586</v>
      </c>
      <c r="K123" s="29">
        <f t="shared" ref="K123" si="72">D123*I123</f>
        <v>9766.6666666666679</v>
      </c>
      <c r="L123" s="29">
        <f t="shared" ref="L123" si="73">D123*J123</f>
        <v>11720</v>
      </c>
      <c r="M123" s="29">
        <f>G123+K123</f>
        <v>9766.6666666666679</v>
      </c>
      <c r="N123" s="24"/>
      <c r="O123" s="24"/>
      <c r="P123" s="91" t="s">
        <v>230</v>
      </c>
      <c r="R123" s="33"/>
      <c r="S123" s="33"/>
      <c r="T123" s="33"/>
      <c r="U123" s="33"/>
      <c r="V123" s="33"/>
      <c r="W123" s="33"/>
      <c r="Y123" s="30"/>
    </row>
    <row r="124" spans="1:25" x14ac:dyDescent="0.3">
      <c r="A124" s="25">
        <f t="shared" ref="A124:A144" si="74">A123+1</f>
        <v>95</v>
      </c>
      <c r="B124" s="35" t="s">
        <v>45</v>
      </c>
      <c r="C124" s="45" t="s">
        <v>28</v>
      </c>
      <c r="D124" s="4">
        <f>SUM(D125:D125)</f>
        <v>1</v>
      </c>
      <c r="E124" s="1">
        <v>6749</v>
      </c>
      <c r="F124" s="28">
        <f>E124*1.2</f>
        <v>8098.7999999999993</v>
      </c>
      <c r="G124" s="28">
        <f>D124*E124</f>
        <v>6749</v>
      </c>
      <c r="H124" s="28">
        <f>D124*F124</f>
        <v>8098.7999999999993</v>
      </c>
      <c r="I124" s="29"/>
      <c r="J124" s="7"/>
      <c r="K124" s="29"/>
      <c r="L124" s="29"/>
      <c r="M124" s="29">
        <f t="shared" si="55"/>
        <v>6749</v>
      </c>
      <c r="N124" s="24"/>
      <c r="O124" s="24"/>
      <c r="P124" s="24"/>
      <c r="R124" s="33"/>
      <c r="S124" s="33"/>
      <c r="T124" s="33"/>
      <c r="U124" s="33"/>
      <c r="V124" s="33"/>
      <c r="W124" s="33"/>
      <c r="Y124" s="30"/>
    </row>
    <row r="125" spans="1:25" x14ac:dyDescent="0.3">
      <c r="A125" s="25">
        <f t="shared" si="74"/>
        <v>96</v>
      </c>
      <c r="B125" s="37" t="s">
        <v>136</v>
      </c>
      <c r="C125" s="38" t="s">
        <v>28</v>
      </c>
      <c r="D125" s="4">
        <v>1</v>
      </c>
      <c r="E125" s="1"/>
      <c r="F125" s="28"/>
      <c r="G125" s="28"/>
      <c r="H125" s="28"/>
      <c r="I125" s="29">
        <f>J125/1.2</f>
        <v>6468.3333333333339</v>
      </c>
      <c r="J125" s="5">
        <v>7762</v>
      </c>
      <c r="K125" s="29">
        <f>D125*I125</f>
        <v>6468.3333333333339</v>
      </c>
      <c r="L125" s="29">
        <f>D125*J125</f>
        <v>7762</v>
      </c>
      <c r="M125" s="29">
        <f t="shared" si="55"/>
        <v>6468.3333333333339</v>
      </c>
      <c r="N125" s="24"/>
      <c r="O125" s="24"/>
      <c r="P125" s="91" t="s">
        <v>231</v>
      </c>
      <c r="R125" s="33"/>
      <c r="S125" s="33"/>
      <c r="T125" s="33"/>
      <c r="U125" s="33"/>
      <c r="V125" s="33"/>
      <c r="W125" s="33"/>
      <c r="Y125" s="30"/>
    </row>
    <row r="126" spans="1:25" x14ac:dyDescent="0.3">
      <c r="A126" s="25">
        <f t="shared" si="74"/>
        <v>97</v>
      </c>
      <c r="B126" s="103" t="s">
        <v>233</v>
      </c>
      <c r="C126" s="45" t="s">
        <v>28</v>
      </c>
      <c r="D126" s="4">
        <f>SUM(D127:D128)</f>
        <v>24</v>
      </c>
      <c r="E126" s="72">
        <v>400</v>
      </c>
      <c r="F126" s="28">
        <f>E126*1.2</f>
        <v>480</v>
      </c>
      <c r="G126" s="28">
        <f>D126*E126</f>
        <v>9600</v>
      </c>
      <c r="H126" s="28">
        <f>D126*F126</f>
        <v>11520</v>
      </c>
      <c r="I126" s="29"/>
      <c r="J126" s="7"/>
      <c r="K126" s="29"/>
      <c r="L126" s="29"/>
      <c r="M126" s="29">
        <f t="shared" ref="M126:M127" si="75">G126+K126</f>
        <v>9600</v>
      </c>
      <c r="N126" s="24"/>
      <c r="O126" s="24"/>
      <c r="P126" s="24"/>
      <c r="R126" s="33"/>
      <c r="S126" s="33"/>
      <c r="T126" s="33"/>
      <c r="U126" s="33"/>
      <c r="V126" s="33"/>
      <c r="W126" s="33"/>
      <c r="Y126" s="30"/>
    </row>
    <row r="127" spans="1:25" ht="87" x14ac:dyDescent="0.3">
      <c r="A127" s="25">
        <f t="shared" si="74"/>
        <v>98</v>
      </c>
      <c r="B127" s="37" t="s">
        <v>138</v>
      </c>
      <c r="C127" s="38" t="s">
        <v>28</v>
      </c>
      <c r="D127" s="4">
        <v>4</v>
      </c>
      <c r="E127" s="1"/>
      <c r="F127" s="28"/>
      <c r="G127" s="28"/>
      <c r="H127" s="28"/>
      <c r="I127" s="29">
        <f t="shared" ref="I127" si="76">J127/1.2</f>
        <v>364.16666666666669</v>
      </c>
      <c r="J127" s="95">
        <v>437</v>
      </c>
      <c r="K127" s="29">
        <f t="shared" ref="K127" si="77">D127*I127</f>
        <v>1456.6666666666667</v>
      </c>
      <c r="L127" s="29">
        <f t="shared" ref="L127" si="78">D127*J127</f>
        <v>1748</v>
      </c>
      <c r="M127" s="29">
        <f t="shared" si="75"/>
        <v>1456.6666666666667</v>
      </c>
      <c r="N127" s="24"/>
      <c r="O127" s="24"/>
      <c r="P127" s="102" t="s">
        <v>232</v>
      </c>
      <c r="R127" s="33"/>
      <c r="S127" s="33"/>
      <c r="T127" s="33"/>
      <c r="U127" s="33"/>
      <c r="V127" s="33"/>
      <c r="W127" s="33"/>
      <c r="Y127" s="30"/>
    </row>
    <row r="128" spans="1:25" ht="87" x14ac:dyDescent="0.3">
      <c r="A128" s="25">
        <f t="shared" si="74"/>
        <v>99</v>
      </c>
      <c r="B128" s="37" t="s">
        <v>137</v>
      </c>
      <c r="C128" s="38" t="s">
        <v>28</v>
      </c>
      <c r="D128" s="4">
        <v>20</v>
      </c>
      <c r="E128" s="1"/>
      <c r="F128" s="28"/>
      <c r="G128" s="28"/>
      <c r="H128" s="28"/>
      <c r="I128" s="29">
        <f t="shared" ref="I128" si="79">J128/1.2</f>
        <v>100.83333333333334</v>
      </c>
      <c r="J128" s="95">
        <v>121</v>
      </c>
      <c r="K128" s="29">
        <f t="shared" ref="K128" si="80">D128*I128</f>
        <v>2016.666666666667</v>
      </c>
      <c r="L128" s="29">
        <f t="shared" ref="L128" si="81">D128*J128</f>
        <v>2420</v>
      </c>
      <c r="M128" s="29">
        <f t="shared" ref="M128" si="82">G128+K128</f>
        <v>2016.666666666667</v>
      </c>
      <c r="N128" s="24"/>
      <c r="O128" s="24"/>
      <c r="P128" s="102" t="s">
        <v>234</v>
      </c>
      <c r="R128" s="33"/>
      <c r="S128" s="33"/>
      <c r="T128" s="33"/>
      <c r="U128" s="33"/>
      <c r="V128" s="33"/>
      <c r="W128" s="33"/>
      <c r="Y128" s="30"/>
    </row>
    <row r="129" spans="1:25" x14ac:dyDescent="0.3">
      <c r="A129" s="25">
        <f>A128+1</f>
        <v>100</v>
      </c>
      <c r="B129" s="35" t="s">
        <v>80</v>
      </c>
      <c r="C129" s="45" t="s">
        <v>28</v>
      </c>
      <c r="D129" s="4">
        <f>D130</f>
        <v>2</v>
      </c>
      <c r="E129" s="1">
        <v>5525</v>
      </c>
      <c r="F129" s="28">
        <f>E129*1.2</f>
        <v>6630</v>
      </c>
      <c r="G129" s="28">
        <f>D129*E129</f>
        <v>11050</v>
      </c>
      <c r="H129" s="28">
        <f>D129*F129</f>
        <v>13260</v>
      </c>
      <c r="I129" s="29"/>
      <c r="J129" s="7"/>
      <c r="K129" s="29"/>
      <c r="L129" s="29"/>
      <c r="M129" s="29">
        <f t="shared" si="55"/>
        <v>11050</v>
      </c>
      <c r="N129" s="24"/>
      <c r="O129" s="24"/>
      <c r="P129" s="24"/>
      <c r="R129" s="33"/>
      <c r="S129" s="33"/>
      <c r="T129" s="33"/>
      <c r="U129" s="33"/>
      <c r="V129" s="33"/>
      <c r="W129" s="33"/>
      <c r="Y129" s="30"/>
    </row>
    <row r="130" spans="1:25" ht="29" x14ac:dyDescent="0.3">
      <c r="A130" s="25">
        <f t="shared" si="74"/>
        <v>101</v>
      </c>
      <c r="B130" s="37" t="s">
        <v>127</v>
      </c>
      <c r="C130" s="38" t="s">
        <v>28</v>
      </c>
      <c r="D130" s="4">
        <v>2</v>
      </c>
      <c r="E130" s="1"/>
      <c r="F130" s="28"/>
      <c r="G130" s="28"/>
      <c r="H130" s="29"/>
      <c r="I130" s="29">
        <f>J130/1.2</f>
        <v>4341.666666666667</v>
      </c>
      <c r="J130" s="95">
        <v>5210</v>
      </c>
      <c r="K130" s="29">
        <f>D130*I130</f>
        <v>8683.3333333333339</v>
      </c>
      <c r="L130" s="29">
        <f>D130*J130</f>
        <v>10420</v>
      </c>
      <c r="M130" s="29">
        <f>G130+K130</f>
        <v>8683.3333333333339</v>
      </c>
      <c r="N130" s="24"/>
      <c r="O130" s="24"/>
      <c r="P130" s="91" t="s">
        <v>235</v>
      </c>
      <c r="R130" s="33"/>
      <c r="S130" s="33"/>
      <c r="T130" s="33"/>
      <c r="U130" s="33"/>
      <c r="V130" s="33"/>
      <c r="W130" s="33"/>
      <c r="Y130" s="30"/>
    </row>
    <row r="131" spans="1:25" x14ac:dyDescent="0.3">
      <c r="A131" s="25">
        <f t="shared" si="74"/>
        <v>102</v>
      </c>
      <c r="B131" s="35" t="s">
        <v>82</v>
      </c>
      <c r="C131" s="38" t="s">
        <v>28</v>
      </c>
      <c r="D131" s="4">
        <f>D132</f>
        <v>2</v>
      </c>
      <c r="E131" s="1">
        <v>846</v>
      </c>
      <c r="F131" s="28">
        <f>E131*1.2</f>
        <v>1015.1999999999999</v>
      </c>
      <c r="G131" s="28">
        <f>D131*E131</f>
        <v>1692</v>
      </c>
      <c r="H131" s="28">
        <f>D131*F131</f>
        <v>2030.3999999999999</v>
      </c>
      <c r="I131" s="29"/>
      <c r="J131" s="5"/>
      <c r="K131" s="29"/>
      <c r="L131" s="29"/>
      <c r="M131" s="29">
        <f t="shared" si="55"/>
        <v>1692</v>
      </c>
      <c r="N131" s="24"/>
      <c r="O131" s="24"/>
      <c r="P131" s="24"/>
      <c r="R131" s="33"/>
      <c r="S131" s="33"/>
      <c r="T131" s="33"/>
      <c r="U131" s="33"/>
      <c r="V131" s="33"/>
      <c r="W131" s="33"/>
      <c r="Y131" s="30"/>
    </row>
    <row r="132" spans="1:25" x14ac:dyDescent="0.3">
      <c r="A132" s="25">
        <f t="shared" si="74"/>
        <v>103</v>
      </c>
      <c r="B132" s="37" t="s">
        <v>83</v>
      </c>
      <c r="C132" s="38" t="s">
        <v>28</v>
      </c>
      <c r="D132" s="4">
        <v>2</v>
      </c>
      <c r="E132" s="1"/>
      <c r="F132" s="28"/>
      <c r="G132" s="28"/>
      <c r="H132" s="28"/>
      <c r="I132" s="29">
        <f>J132/1.2</f>
        <v>2471.666666666667</v>
      </c>
      <c r="J132" s="95">
        <v>2966</v>
      </c>
      <c r="K132" s="29">
        <f t="shared" ref="K132:K143" si="83">D132*I132</f>
        <v>4943.3333333333339</v>
      </c>
      <c r="L132" s="29">
        <f t="shared" ref="L132:L143" si="84">D132*J132</f>
        <v>5932</v>
      </c>
      <c r="M132" s="29">
        <f>G132+K132</f>
        <v>4943.3333333333339</v>
      </c>
      <c r="N132" s="24"/>
      <c r="O132" s="24"/>
      <c r="P132" s="91" t="s">
        <v>236</v>
      </c>
      <c r="R132" s="33"/>
      <c r="S132" s="33"/>
      <c r="T132" s="33"/>
      <c r="U132" s="33"/>
      <c r="V132" s="33"/>
      <c r="W132" s="33"/>
      <c r="Y132" s="30"/>
    </row>
    <row r="133" spans="1:25" x14ac:dyDescent="0.3">
      <c r="A133" s="25">
        <f t="shared" si="74"/>
        <v>104</v>
      </c>
      <c r="B133" s="35" t="s">
        <v>46</v>
      </c>
      <c r="C133" s="45" t="s">
        <v>28</v>
      </c>
      <c r="D133" s="4">
        <f>D134</f>
        <v>1</v>
      </c>
      <c r="E133" s="1">
        <v>7500</v>
      </c>
      <c r="F133" s="28">
        <f t="shared" ref="F133:F140" si="85">E133*1.2</f>
        <v>9000</v>
      </c>
      <c r="G133" s="28">
        <f t="shared" ref="G133:G140" si="86">D133*E133</f>
        <v>7500</v>
      </c>
      <c r="H133" s="28">
        <f t="shared" ref="H133:H140" si="87">D133*F133</f>
        <v>9000</v>
      </c>
      <c r="I133" s="29"/>
      <c r="J133" s="7"/>
      <c r="K133" s="29"/>
      <c r="L133" s="29"/>
      <c r="M133" s="29">
        <f t="shared" si="55"/>
        <v>7500</v>
      </c>
      <c r="N133" s="24"/>
      <c r="O133" s="24"/>
      <c r="P133" s="24"/>
      <c r="R133" s="33"/>
      <c r="S133" s="33"/>
      <c r="T133" s="33"/>
      <c r="U133" s="33"/>
      <c r="V133" s="33"/>
      <c r="W133" s="33"/>
      <c r="Y133" s="30"/>
    </row>
    <row r="134" spans="1:25" s="115" customFormat="1" x14ac:dyDescent="0.3">
      <c r="A134" s="106">
        <f t="shared" si="74"/>
        <v>105</v>
      </c>
      <c r="B134" s="107" t="s">
        <v>279</v>
      </c>
      <c r="C134" s="108" t="s">
        <v>28</v>
      </c>
      <c r="D134" s="109">
        <v>1</v>
      </c>
      <c r="E134" s="110"/>
      <c r="F134" s="111"/>
      <c r="G134" s="111"/>
      <c r="H134" s="111"/>
      <c r="I134" s="112">
        <f t="shared" ref="I134:I143" si="88">J134/1.2</f>
        <v>59166.666666666672</v>
      </c>
      <c r="J134" s="113">
        <v>71000</v>
      </c>
      <c r="K134" s="112">
        <f t="shared" si="83"/>
        <v>59166.666666666672</v>
      </c>
      <c r="L134" s="112">
        <f t="shared" si="84"/>
        <v>71000</v>
      </c>
      <c r="M134" s="112">
        <f t="shared" si="55"/>
        <v>59166.666666666672</v>
      </c>
      <c r="N134" s="114"/>
      <c r="O134" s="114"/>
      <c r="P134" s="114" t="s">
        <v>278</v>
      </c>
      <c r="R134" s="116"/>
      <c r="S134" s="116"/>
      <c r="T134" s="116"/>
      <c r="U134" s="116"/>
      <c r="V134" s="116"/>
      <c r="W134" s="116"/>
      <c r="Y134" s="117"/>
    </row>
    <row r="135" spans="1:25" s="115" customFormat="1" ht="14.5" x14ac:dyDescent="0.3">
      <c r="A135" s="106">
        <f t="shared" si="74"/>
        <v>106</v>
      </c>
      <c r="B135" s="107" t="s">
        <v>139</v>
      </c>
      <c r="C135" s="108" t="s">
        <v>28</v>
      </c>
      <c r="D135" s="109">
        <v>1</v>
      </c>
      <c r="E135" s="110"/>
      <c r="F135" s="111"/>
      <c r="G135" s="111"/>
      <c r="H135" s="111"/>
      <c r="I135" s="112">
        <f t="shared" ref="I135" si="89">J135/1.2</f>
        <v>2700</v>
      </c>
      <c r="J135" s="113">
        <v>3240</v>
      </c>
      <c r="K135" s="112">
        <f t="shared" ref="K135" si="90">D135*I135</f>
        <v>2700</v>
      </c>
      <c r="L135" s="112">
        <f t="shared" ref="L135" si="91">D135*J135</f>
        <v>3240</v>
      </c>
      <c r="M135" s="112">
        <f t="shared" ref="M135" si="92">G135+K135</f>
        <v>2700</v>
      </c>
      <c r="N135" s="114"/>
      <c r="O135" s="114"/>
      <c r="P135" s="118" t="s">
        <v>237</v>
      </c>
      <c r="R135" s="116"/>
      <c r="S135" s="116"/>
      <c r="T135" s="116"/>
      <c r="U135" s="116"/>
      <c r="V135" s="116"/>
      <c r="W135" s="116"/>
      <c r="Y135" s="117"/>
    </row>
    <row r="136" spans="1:25" ht="28" x14ac:dyDescent="0.3">
      <c r="A136" s="25">
        <f t="shared" si="74"/>
        <v>107</v>
      </c>
      <c r="B136" s="35" t="s">
        <v>47</v>
      </c>
      <c r="C136" s="45" t="s">
        <v>28</v>
      </c>
      <c r="D136" s="4">
        <v>1</v>
      </c>
      <c r="E136" s="1">
        <v>6000</v>
      </c>
      <c r="F136" s="28">
        <f t="shared" si="85"/>
        <v>7200</v>
      </c>
      <c r="G136" s="28">
        <f t="shared" si="86"/>
        <v>6000</v>
      </c>
      <c r="H136" s="28">
        <f t="shared" si="87"/>
        <v>7200</v>
      </c>
      <c r="I136" s="29"/>
      <c r="J136" s="7"/>
      <c r="K136" s="29"/>
      <c r="L136" s="29"/>
      <c r="M136" s="29">
        <f t="shared" si="55"/>
        <v>6000</v>
      </c>
      <c r="N136" s="24"/>
      <c r="O136" s="24"/>
      <c r="P136" s="24"/>
      <c r="R136" s="33"/>
      <c r="S136" s="33"/>
      <c r="T136" s="33"/>
      <c r="U136" s="33"/>
      <c r="V136" s="33"/>
      <c r="W136" s="33"/>
      <c r="Y136" s="30"/>
    </row>
    <row r="137" spans="1:25" x14ac:dyDescent="0.3">
      <c r="A137" s="25">
        <f t="shared" si="74"/>
        <v>108</v>
      </c>
      <c r="B137" s="35" t="s">
        <v>48</v>
      </c>
      <c r="C137" s="38" t="s">
        <v>38</v>
      </c>
      <c r="D137" s="4">
        <f>SUM(D138:D139)</f>
        <v>40</v>
      </c>
      <c r="E137" s="1">
        <v>319</v>
      </c>
      <c r="F137" s="28">
        <f t="shared" si="85"/>
        <v>382.8</v>
      </c>
      <c r="G137" s="28">
        <f t="shared" si="86"/>
        <v>12760</v>
      </c>
      <c r="H137" s="28">
        <f t="shared" si="87"/>
        <v>15312</v>
      </c>
      <c r="I137" s="29"/>
      <c r="J137" s="5"/>
      <c r="K137" s="29"/>
      <c r="L137" s="29"/>
      <c r="M137" s="29">
        <f t="shared" si="55"/>
        <v>12760</v>
      </c>
      <c r="N137" s="24"/>
      <c r="O137" s="24"/>
      <c r="P137" s="24"/>
      <c r="R137" s="33"/>
      <c r="S137" s="33"/>
      <c r="T137" s="33"/>
      <c r="U137" s="33"/>
      <c r="V137" s="33"/>
      <c r="W137" s="33"/>
      <c r="Y137" s="30"/>
    </row>
    <row r="138" spans="1:25" ht="28" x14ac:dyDescent="0.3">
      <c r="A138" s="25">
        <f t="shared" si="74"/>
        <v>109</v>
      </c>
      <c r="B138" s="37" t="s">
        <v>130</v>
      </c>
      <c r="C138" s="38" t="s">
        <v>38</v>
      </c>
      <c r="D138" s="4">
        <v>20</v>
      </c>
      <c r="E138" s="1"/>
      <c r="F138" s="28"/>
      <c r="G138" s="28"/>
      <c r="H138" s="28"/>
      <c r="I138" s="29">
        <f t="shared" si="88"/>
        <v>460</v>
      </c>
      <c r="J138" s="5">
        <v>552</v>
      </c>
      <c r="K138" s="29">
        <f t="shared" si="83"/>
        <v>9200</v>
      </c>
      <c r="L138" s="29">
        <f t="shared" si="84"/>
        <v>11040</v>
      </c>
      <c r="M138" s="29">
        <f t="shared" si="55"/>
        <v>9200</v>
      </c>
      <c r="N138" s="24"/>
      <c r="O138" s="24"/>
      <c r="P138" s="24" t="s">
        <v>242</v>
      </c>
      <c r="R138" s="33"/>
      <c r="S138" s="33"/>
      <c r="T138" s="33"/>
      <c r="U138" s="33"/>
      <c r="V138" s="33"/>
      <c r="W138" s="33"/>
      <c r="Y138" s="30"/>
    </row>
    <row r="139" spans="1:25" ht="29" x14ac:dyDescent="0.3">
      <c r="A139" s="25">
        <f t="shared" si="74"/>
        <v>110</v>
      </c>
      <c r="B139" s="37" t="s">
        <v>131</v>
      </c>
      <c r="C139" s="38" t="s">
        <v>38</v>
      </c>
      <c r="D139" s="4">
        <v>20</v>
      </c>
      <c r="E139" s="1"/>
      <c r="F139" s="28"/>
      <c r="G139" s="28"/>
      <c r="H139" s="28"/>
      <c r="I139" s="29">
        <f t="shared" si="88"/>
        <v>261.33333333333337</v>
      </c>
      <c r="J139" s="95">
        <v>313.60000000000002</v>
      </c>
      <c r="K139" s="29">
        <f t="shared" si="83"/>
        <v>5226.6666666666679</v>
      </c>
      <c r="L139" s="29">
        <f t="shared" si="84"/>
        <v>6272</v>
      </c>
      <c r="M139" s="29">
        <f t="shared" si="55"/>
        <v>5226.6666666666679</v>
      </c>
      <c r="N139" s="24"/>
      <c r="O139" s="24"/>
      <c r="P139" s="91" t="s">
        <v>238</v>
      </c>
      <c r="R139" s="33"/>
      <c r="S139" s="33"/>
      <c r="T139" s="33"/>
      <c r="U139" s="33"/>
      <c r="V139" s="33"/>
      <c r="W139" s="33"/>
      <c r="Y139" s="30"/>
    </row>
    <row r="140" spans="1:25" x14ac:dyDescent="0.3">
      <c r="A140" s="25">
        <f t="shared" si="74"/>
        <v>111</v>
      </c>
      <c r="B140" s="35" t="s">
        <v>49</v>
      </c>
      <c r="C140" s="38" t="s">
        <v>38</v>
      </c>
      <c r="D140" s="4">
        <f>D142+D143</f>
        <v>40</v>
      </c>
      <c r="E140" s="1">
        <v>128</v>
      </c>
      <c r="F140" s="28">
        <f t="shared" si="85"/>
        <v>153.6</v>
      </c>
      <c r="G140" s="28">
        <f t="shared" si="86"/>
        <v>5120</v>
      </c>
      <c r="H140" s="28">
        <f t="shared" si="87"/>
        <v>6144</v>
      </c>
      <c r="I140" s="29"/>
      <c r="J140" s="5"/>
      <c r="K140" s="29"/>
      <c r="L140" s="29"/>
      <c r="M140" s="29">
        <f t="shared" si="55"/>
        <v>5120</v>
      </c>
      <c r="N140" s="24"/>
      <c r="O140" s="24"/>
      <c r="P140" s="24"/>
      <c r="R140" s="33"/>
      <c r="S140" s="33"/>
      <c r="T140" s="33"/>
      <c r="U140" s="33"/>
      <c r="V140" s="33"/>
      <c r="W140" s="33"/>
      <c r="Y140" s="30"/>
    </row>
    <row r="141" spans="1:25" ht="29" x14ac:dyDescent="0.3">
      <c r="A141" s="25">
        <f t="shared" si="74"/>
        <v>112</v>
      </c>
      <c r="B141" s="37" t="s">
        <v>90</v>
      </c>
      <c r="C141" s="38" t="s">
        <v>28</v>
      </c>
      <c r="D141" s="4">
        <v>10</v>
      </c>
      <c r="E141" s="1"/>
      <c r="F141" s="28"/>
      <c r="G141" s="28"/>
      <c r="H141" s="28"/>
      <c r="I141" s="29">
        <f t="shared" si="88"/>
        <v>437.5</v>
      </c>
      <c r="J141" s="95">
        <v>525</v>
      </c>
      <c r="K141" s="29">
        <f t="shared" si="83"/>
        <v>4375</v>
      </c>
      <c r="L141" s="29">
        <f t="shared" si="84"/>
        <v>5250</v>
      </c>
      <c r="M141" s="29">
        <f>G141+K141</f>
        <v>4375</v>
      </c>
      <c r="N141" s="24"/>
      <c r="O141" s="24"/>
      <c r="P141" s="91" t="s">
        <v>239</v>
      </c>
      <c r="R141" s="33"/>
      <c r="S141" s="33"/>
      <c r="T141" s="33"/>
      <c r="U141" s="33"/>
      <c r="V141" s="33"/>
      <c r="W141" s="33"/>
      <c r="Y141" s="30"/>
    </row>
    <row r="142" spans="1:25" ht="29" x14ac:dyDescent="0.3">
      <c r="A142" s="25">
        <f t="shared" si="74"/>
        <v>113</v>
      </c>
      <c r="B142" s="37" t="s">
        <v>67</v>
      </c>
      <c r="C142" s="38" t="s">
        <v>38</v>
      </c>
      <c r="D142" s="4">
        <v>20</v>
      </c>
      <c r="E142" s="1"/>
      <c r="F142" s="28"/>
      <c r="G142" s="28"/>
      <c r="H142" s="28"/>
      <c r="I142" s="29">
        <f t="shared" si="88"/>
        <v>35.416666666666671</v>
      </c>
      <c r="J142" s="5">
        <v>42.5</v>
      </c>
      <c r="K142" s="29">
        <f t="shared" si="83"/>
        <v>708.33333333333348</v>
      </c>
      <c r="L142" s="29">
        <f t="shared" si="84"/>
        <v>850</v>
      </c>
      <c r="M142" s="29">
        <f t="shared" si="55"/>
        <v>708.33333333333348</v>
      </c>
      <c r="N142" s="24"/>
      <c r="O142" s="24"/>
      <c r="P142" s="100" t="s">
        <v>241</v>
      </c>
      <c r="R142" s="33"/>
      <c r="S142" s="33"/>
      <c r="T142" s="33"/>
      <c r="U142" s="33"/>
      <c r="V142" s="33"/>
      <c r="W142" s="33"/>
      <c r="Y142" s="30"/>
    </row>
    <row r="143" spans="1:25" ht="29" x14ac:dyDescent="0.3">
      <c r="A143" s="25">
        <f t="shared" si="74"/>
        <v>114</v>
      </c>
      <c r="B143" s="37" t="s">
        <v>132</v>
      </c>
      <c r="C143" s="38" t="s">
        <v>38</v>
      </c>
      <c r="D143" s="4">
        <v>20</v>
      </c>
      <c r="E143" s="1"/>
      <c r="F143" s="28"/>
      <c r="G143" s="28"/>
      <c r="H143" s="28"/>
      <c r="I143" s="29">
        <f t="shared" si="88"/>
        <v>27.916666666666668</v>
      </c>
      <c r="J143" s="95">
        <v>33.5</v>
      </c>
      <c r="K143" s="29">
        <f t="shared" si="83"/>
        <v>558.33333333333337</v>
      </c>
      <c r="L143" s="29">
        <f t="shared" si="84"/>
        <v>670</v>
      </c>
      <c r="M143" s="29">
        <f t="shared" si="55"/>
        <v>558.33333333333337</v>
      </c>
      <c r="N143" s="24"/>
      <c r="O143" s="24"/>
      <c r="P143" s="91" t="s">
        <v>240</v>
      </c>
      <c r="R143" s="33"/>
      <c r="S143" s="33"/>
      <c r="T143" s="33"/>
      <c r="U143" s="33"/>
      <c r="V143" s="33"/>
      <c r="W143" s="33"/>
      <c r="Y143" s="30"/>
    </row>
    <row r="144" spans="1:25" x14ac:dyDescent="0.3">
      <c r="A144" s="25">
        <f t="shared" si="74"/>
        <v>115</v>
      </c>
      <c r="B144" s="35" t="s">
        <v>101</v>
      </c>
      <c r="C144" s="38" t="s">
        <v>102</v>
      </c>
      <c r="D144" s="4">
        <v>1</v>
      </c>
      <c r="E144" s="1">
        <v>3700</v>
      </c>
      <c r="F144" s="28">
        <f>E144*1.2</f>
        <v>4440</v>
      </c>
      <c r="G144" s="28">
        <f>D144*E144</f>
        <v>3700</v>
      </c>
      <c r="H144" s="28">
        <f>D144*F144</f>
        <v>4440</v>
      </c>
      <c r="I144" s="29"/>
      <c r="J144" s="5"/>
      <c r="K144" s="29"/>
      <c r="L144" s="29"/>
      <c r="M144" s="29">
        <f t="shared" si="55"/>
        <v>3700</v>
      </c>
      <c r="N144" s="24"/>
      <c r="O144" s="24"/>
      <c r="P144" s="24"/>
      <c r="R144" s="33"/>
      <c r="S144" s="33"/>
      <c r="T144" s="33"/>
      <c r="U144" s="33"/>
      <c r="V144" s="33"/>
      <c r="W144" s="33"/>
      <c r="Y144" s="30"/>
    </row>
    <row r="145" spans="1:25" s="88" customFormat="1" x14ac:dyDescent="0.35">
      <c r="A145" s="82"/>
      <c r="B145" s="83" t="s">
        <v>119</v>
      </c>
      <c r="C145" s="84"/>
      <c r="D145" s="85"/>
      <c r="E145" s="86"/>
      <c r="F145" s="87"/>
      <c r="G145" s="87">
        <f>SUM(G122:G144)</f>
        <v>83431</v>
      </c>
      <c r="H145" s="87">
        <f>SUM(H122:H144)</f>
        <v>100117.20000000001</v>
      </c>
      <c r="I145" s="87"/>
      <c r="J145" s="87"/>
      <c r="K145" s="87">
        <f>SUM(K122:K144)</f>
        <v>115270.00000000001</v>
      </c>
      <c r="L145" s="87">
        <f>SUM(L122:L144)</f>
        <v>138324</v>
      </c>
      <c r="M145" s="87">
        <f>SUM(M122:M144)</f>
        <v>198701.00000000003</v>
      </c>
      <c r="N145" s="89"/>
      <c r="O145" s="89"/>
      <c r="P145" s="89"/>
      <c r="R145" s="90"/>
      <c r="S145" s="90"/>
    </row>
    <row r="146" spans="1:25" x14ac:dyDescent="0.3">
      <c r="A146" s="34"/>
      <c r="B146" s="23" t="s">
        <v>111</v>
      </c>
      <c r="C146" s="41"/>
      <c r="D146" s="2"/>
      <c r="E146" s="1"/>
      <c r="F146" s="29"/>
      <c r="G146" s="29"/>
      <c r="H146" s="29"/>
      <c r="I146" s="29"/>
      <c r="J146" s="5"/>
      <c r="K146" s="29"/>
      <c r="L146" s="29"/>
      <c r="M146" s="29"/>
      <c r="N146" s="24"/>
      <c r="O146" s="24"/>
      <c r="P146" s="24"/>
      <c r="R146" s="33"/>
      <c r="S146" s="33"/>
      <c r="T146" s="33"/>
      <c r="U146" s="33"/>
      <c r="V146" s="33"/>
      <c r="W146" s="33"/>
      <c r="Y146" s="30"/>
    </row>
    <row r="147" spans="1:25" ht="28" x14ac:dyDescent="0.3">
      <c r="A147" s="25">
        <f>A144+1</f>
        <v>116</v>
      </c>
      <c r="B147" s="35" t="s">
        <v>79</v>
      </c>
      <c r="C147" s="45" t="s">
        <v>28</v>
      </c>
      <c r="D147" s="4">
        <v>5</v>
      </c>
      <c r="E147" s="1">
        <v>362</v>
      </c>
      <c r="F147" s="28">
        <f>E147*1.2</f>
        <v>434.4</v>
      </c>
      <c r="G147" s="28">
        <f>D147*E147</f>
        <v>1810</v>
      </c>
      <c r="H147" s="28">
        <f>D147*F147</f>
        <v>2172</v>
      </c>
      <c r="I147" s="29"/>
      <c r="J147" s="5"/>
      <c r="K147" s="29"/>
      <c r="L147" s="29"/>
      <c r="M147" s="29">
        <f t="shared" si="55"/>
        <v>1810</v>
      </c>
      <c r="N147" s="24"/>
      <c r="O147" s="24"/>
      <c r="P147" s="24"/>
      <c r="R147" s="33"/>
      <c r="S147" s="33"/>
      <c r="T147" s="33"/>
      <c r="U147" s="33"/>
      <c r="V147" s="33"/>
      <c r="W147" s="33"/>
      <c r="Y147" s="30"/>
    </row>
    <row r="148" spans="1:25" x14ac:dyDescent="0.3">
      <c r="A148" s="25">
        <f t="shared" ref="A148:A152" si="93">A147+1</f>
        <v>117</v>
      </c>
      <c r="B148" s="35" t="s">
        <v>84</v>
      </c>
      <c r="C148" s="45" t="s">
        <v>28</v>
      </c>
      <c r="D148" s="4">
        <v>1</v>
      </c>
      <c r="E148" s="1">
        <v>362</v>
      </c>
      <c r="F148" s="28">
        <f>E148*1.2</f>
        <v>434.4</v>
      </c>
      <c r="G148" s="28">
        <f>D148*E148</f>
        <v>362</v>
      </c>
      <c r="H148" s="28">
        <f>D148*F148</f>
        <v>434.4</v>
      </c>
      <c r="I148" s="29"/>
      <c r="J148" s="5"/>
      <c r="K148" s="29"/>
      <c r="L148" s="29"/>
      <c r="M148" s="29">
        <f>G148+K148</f>
        <v>362</v>
      </c>
      <c r="N148" s="24"/>
      <c r="O148" s="24"/>
      <c r="P148" s="24"/>
      <c r="R148" s="33"/>
      <c r="S148" s="33"/>
      <c r="T148" s="33"/>
      <c r="U148" s="33"/>
      <c r="V148" s="33"/>
      <c r="W148" s="33"/>
      <c r="Y148" s="30"/>
    </row>
    <row r="149" spans="1:25" ht="43.5" x14ac:dyDescent="0.3">
      <c r="A149" s="25">
        <f t="shared" si="93"/>
        <v>118</v>
      </c>
      <c r="B149" s="37" t="s">
        <v>85</v>
      </c>
      <c r="C149" s="36" t="s">
        <v>28</v>
      </c>
      <c r="D149" s="4">
        <v>1</v>
      </c>
      <c r="E149" s="1"/>
      <c r="F149" s="28"/>
      <c r="G149" s="28"/>
      <c r="H149" s="28"/>
      <c r="I149" s="29">
        <f>J149/1.2</f>
        <v>1030</v>
      </c>
      <c r="J149" s="95">
        <v>1236</v>
      </c>
      <c r="K149" s="29">
        <f>D149*I149</f>
        <v>1030</v>
      </c>
      <c r="L149" s="29">
        <f>D149*J149</f>
        <v>1236</v>
      </c>
      <c r="M149" s="29">
        <f>G149+K149</f>
        <v>1030</v>
      </c>
      <c r="N149" s="24"/>
      <c r="O149" s="24"/>
      <c r="P149" s="91" t="s">
        <v>244</v>
      </c>
      <c r="R149" s="33"/>
      <c r="S149" s="33"/>
      <c r="T149" s="33"/>
      <c r="U149" s="33"/>
      <c r="V149" s="33"/>
      <c r="W149" s="33"/>
      <c r="Y149" s="30"/>
    </row>
    <row r="150" spans="1:25" ht="29" x14ac:dyDescent="0.3">
      <c r="A150" s="25">
        <f t="shared" si="93"/>
        <v>119</v>
      </c>
      <c r="B150" s="37" t="s">
        <v>100</v>
      </c>
      <c r="C150" s="36" t="s">
        <v>28</v>
      </c>
      <c r="D150" s="4">
        <v>4</v>
      </c>
      <c r="E150" s="1"/>
      <c r="F150" s="28"/>
      <c r="G150" s="28"/>
      <c r="H150" s="28"/>
      <c r="I150" s="29">
        <f>J150/1.2</f>
        <v>327.5</v>
      </c>
      <c r="J150" s="95">
        <v>393</v>
      </c>
      <c r="K150" s="29">
        <f>D150*I150</f>
        <v>1310</v>
      </c>
      <c r="L150" s="29">
        <f>D150*J150</f>
        <v>1572</v>
      </c>
      <c r="M150" s="29">
        <f>G150+K150</f>
        <v>1310</v>
      </c>
      <c r="N150" s="24"/>
      <c r="O150" s="24"/>
      <c r="P150" s="91" t="s">
        <v>243</v>
      </c>
      <c r="R150" s="33"/>
      <c r="S150" s="33"/>
      <c r="T150" s="33"/>
      <c r="U150" s="33"/>
      <c r="V150" s="33"/>
      <c r="W150" s="33"/>
      <c r="Y150" s="30"/>
    </row>
    <row r="151" spans="1:25" s="115" customFormat="1" ht="14.5" x14ac:dyDescent="0.3">
      <c r="A151" s="106">
        <f t="shared" si="93"/>
        <v>120</v>
      </c>
      <c r="B151" s="122" t="s">
        <v>252</v>
      </c>
      <c r="C151" s="123" t="s">
        <v>253</v>
      </c>
      <c r="D151" s="109">
        <v>0</v>
      </c>
      <c r="E151" s="110">
        <v>5200</v>
      </c>
      <c r="F151" s="111">
        <f>E151*1.2</f>
        <v>6240</v>
      </c>
      <c r="G151" s="111">
        <f>D151*E151</f>
        <v>0</v>
      </c>
      <c r="H151" s="111">
        <f>D151*F151</f>
        <v>0</v>
      </c>
      <c r="I151" s="112"/>
      <c r="J151" s="113"/>
      <c r="K151" s="112"/>
      <c r="L151" s="112"/>
      <c r="M151" s="112">
        <f>G151+K151</f>
        <v>0</v>
      </c>
      <c r="N151" s="114"/>
      <c r="O151" s="114"/>
      <c r="P151" s="118"/>
      <c r="R151" s="116"/>
      <c r="S151" s="116"/>
      <c r="T151" s="116"/>
      <c r="U151" s="116"/>
      <c r="V151" s="116"/>
      <c r="W151" s="116"/>
      <c r="Y151" s="117"/>
    </row>
    <row r="152" spans="1:25" s="115" customFormat="1" x14ac:dyDescent="0.3">
      <c r="A152" s="106">
        <f t="shared" si="93"/>
        <v>121</v>
      </c>
      <c r="B152" s="122" t="s">
        <v>160</v>
      </c>
      <c r="C152" s="123" t="s">
        <v>161</v>
      </c>
      <c r="D152" s="109">
        <v>0</v>
      </c>
      <c r="E152" s="110">
        <v>1500</v>
      </c>
      <c r="F152" s="111">
        <f>E152*1.2</f>
        <v>1800</v>
      </c>
      <c r="G152" s="111">
        <f>D152*E152</f>
        <v>0</v>
      </c>
      <c r="H152" s="111">
        <f>D152*F152</f>
        <v>0</v>
      </c>
      <c r="I152" s="112"/>
      <c r="J152" s="113"/>
      <c r="K152" s="112"/>
      <c r="L152" s="112"/>
      <c r="M152" s="112">
        <f t="shared" ref="M152" si="94">G152+K152</f>
        <v>0</v>
      </c>
      <c r="N152" s="114"/>
      <c r="O152" s="114"/>
      <c r="P152" s="114"/>
      <c r="R152" s="117"/>
      <c r="S152" s="117"/>
      <c r="T152" s="117"/>
      <c r="U152" s="117"/>
      <c r="V152" s="117"/>
      <c r="W152" s="117"/>
    </row>
    <row r="153" spans="1:25" s="88" customFormat="1" x14ac:dyDescent="0.35">
      <c r="A153" s="82"/>
      <c r="B153" s="83" t="s">
        <v>120</v>
      </c>
      <c r="C153" s="84"/>
      <c r="D153" s="85"/>
      <c r="E153" s="86"/>
      <c r="F153" s="87"/>
      <c r="G153" s="87">
        <f>SUM(G147:G152)</f>
        <v>2172</v>
      </c>
      <c r="H153" s="87">
        <f>SUM(H147:H152)</f>
        <v>2606.4</v>
      </c>
      <c r="I153" s="87"/>
      <c r="J153" s="87"/>
      <c r="K153" s="87">
        <f>SUM(K147:K152)</f>
        <v>2340</v>
      </c>
      <c r="L153" s="87">
        <f>SUM(L147:L152)</f>
        <v>2808</v>
      </c>
      <c r="M153" s="87">
        <f>SUM(M147:M152)</f>
        <v>4512</v>
      </c>
      <c r="N153" s="89"/>
      <c r="O153" s="89"/>
      <c r="P153" s="89"/>
      <c r="R153" s="90"/>
      <c r="S153" s="90"/>
    </row>
    <row r="154" spans="1:25" x14ac:dyDescent="0.3">
      <c r="A154" s="34"/>
      <c r="B154" s="23" t="s">
        <v>112</v>
      </c>
      <c r="C154" s="31"/>
      <c r="D154" s="2"/>
      <c r="E154" s="1"/>
      <c r="F154" s="29"/>
      <c r="G154" s="29"/>
      <c r="H154" s="29"/>
      <c r="I154" s="29"/>
      <c r="J154" s="5"/>
      <c r="K154" s="29"/>
      <c r="L154" s="29"/>
      <c r="M154" s="29"/>
      <c r="N154" s="24"/>
      <c r="O154" s="24"/>
      <c r="P154" s="24"/>
      <c r="R154" s="33"/>
      <c r="S154" s="33"/>
      <c r="T154" s="33"/>
      <c r="U154" s="33"/>
      <c r="V154" s="33"/>
      <c r="W154" s="33"/>
      <c r="Y154" s="30"/>
    </row>
    <row r="155" spans="1:25" x14ac:dyDescent="0.3">
      <c r="A155" s="25">
        <f>A152+1</f>
        <v>122</v>
      </c>
      <c r="B155" s="35" t="s">
        <v>50</v>
      </c>
      <c r="C155" s="45" t="s">
        <v>51</v>
      </c>
      <c r="D155" s="4">
        <v>10</v>
      </c>
      <c r="E155" s="1">
        <v>2000</v>
      </c>
      <c r="F155" s="28">
        <f>E155*1.2</f>
        <v>2400</v>
      </c>
      <c r="G155" s="28">
        <f>D155*E155</f>
        <v>20000</v>
      </c>
      <c r="H155" s="28">
        <f>D155*F155</f>
        <v>24000</v>
      </c>
      <c r="I155" s="29"/>
      <c r="J155" s="5"/>
      <c r="K155" s="29"/>
      <c r="L155" s="29"/>
      <c r="M155" s="29">
        <f t="shared" si="55"/>
        <v>20000</v>
      </c>
      <c r="N155" s="24"/>
      <c r="O155" s="24"/>
      <c r="P155" s="24"/>
      <c r="R155" s="33"/>
      <c r="S155" s="33"/>
      <c r="T155" s="33"/>
      <c r="U155" s="33"/>
      <c r="V155" s="33"/>
      <c r="W155" s="33"/>
      <c r="Y155" s="30"/>
    </row>
    <row r="156" spans="1:25" x14ac:dyDescent="0.3">
      <c r="A156" s="25">
        <f>A155+1</f>
        <v>123</v>
      </c>
      <c r="B156" s="35" t="s">
        <v>128</v>
      </c>
      <c r="C156" s="45" t="s">
        <v>52</v>
      </c>
      <c r="D156" s="4">
        <v>2</v>
      </c>
      <c r="E156" s="1">
        <v>10075</v>
      </c>
      <c r="F156" s="28">
        <f>E156*1.2</f>
        <v>12090</v>
      </c>
      <c r="G156" s="28">
        <f>D156*E156</f>
        <v>20150</v>
      </c>
      <c r="H156" s="28">
        <f>D156*F156</f>
        <v>24180</v>
      </c>
      <c r="I156" s="29"/>
      <c r="J156" s="5"/>
      <c r="K156" s="29"/>
      <c r="L156" s="29"/>
      <c r="M156" s="29">
        <f t="shared" si="55"/>
        <v>20150</v>
      </c>
      <c r="N156" s="24"/>
      <c r="O156" s="24"/>
      <c r="P156" s="24"/>
      <c r="R156" s="33"/>
      <c r="S156" s="33"/>
      <c r="T156" s="33"/>
      <c r="U156" s="33"/>
      <c r="V156" s="33"/>
      <c r="W156" s="33"/>
      <c r="Y156" s="30"/>
    </row>
    <row r="157" spans="1:25" x14ac:dyDescent="0.3">
      <c r="A157" s="25">
        <f>A156+1</f>
        <v>124</v>
      </c>
      <c r="B157" s="35" t="s">
        <v>56</v>
      </c>
      <c r="C157" s="45" t="s">
        <v>27</v>
      </c>
      <c r="D157" s="4">
        <v>30</v>
      </c>
      <c r="E157" s="1">
        <v>93</v>
      </c>
      <c r="F157" s="28">
        <f>E157*1.2</f>
        <v>111.6</v>
      </c>
      <c r="G157" s="28">
        <f>D157*E157</f>
        <v>2790</v>
      </c>
      <c r="H157" s="28">
        <f>D157*F157</f>
        <v>3348</v>
      </c>
      <c r="I157" s="29"/>
      <c r="J157" s="5"/>
      <c r="K157" s="29"/>
      <c r="L157" s="29"/>
      <c r="M157" s="29">
        <f>G157+K157</f>
        <v>2790</v>
      </c>
      <c r="N157" s="24"/>
      <c r="O157" s="24"/>
      <c r="P157" s="24"/>
      <c r="R157" s="33"/>
      <c r="S157" s="33"/>
      <c r="T157" s="33"/>
      <c r="U157" s="33"/>
      <c r="V157" s="33"/>
      <c r="W157" s="33"/>
      <c r="Y157" s="30"/>
    </row>
    <row r="158" spans="1:25" s="88" customFormat="1" x14ac:dyDescent="0.35">
      <c r="A158" s="82"/>
      <c r="B158" s="83" t="s">
        <v>121</v>
      </c>
      <c r="C158" s="84"/>
      <c r="D158" s="85"/>
      <c r="E158" s="86"/>
      <c r="F158" s="87"/>
      <c r="G158" s="87">
        <f>SUM(G155:G157)</f>
        <v>42940</v>
      </c>
      <c r="H158" s="87">
        <f>SUM(H155:H157)</f>
        <v>51528</v>
      </c>
      <c r="I158" s="87"/>
      <c r="J158" s="87"/>
      <c r="K158" s="87">
        <f>SUM(K155:K157)</f>
        <v>0</v>
      </c>
      <c r="L158" s="87">
        <f>SUM(L155:L157)</f>
        <v>0</v>
      </c>
      <c r="M158" s="87">
        <f>SUM(M155:M157)</f>
        <v>42940</v>
      </c>
      <c r="N158" s="89"/>
      <c r="O158" s="89"/>
      <c r="P158" s="89"/>
      <c r="R158" s="90"/>
      <c r="S158" s="90"/>
    </row>
    <row r="159" spans="1:25" x14ac:dyDescent="0.35">
      <c r="A159" s="25"/>
      <c r="B159" s="69" t="s">
        <v>162</v>
      </c>
      <c r="C159" s="70"/>
      <c r="D159" s="71"/>
      <c r="E159" s="72"/>
      <c r="F159" s="73"/>
      <c r="G159" s="74"/>
      <c r="H159" s="74"/>
      <c r="I159" s="73"/>
      <c r="J159" s="73"/>
      <c r="K159" s="74"/>
      <c r="L159" s="74"/>
      <c r="M159" s="74"/>
      <c r="N159" s="24"/>
      <c r="O159" s="24"/>
      <c r="P159" s="24"/>
      <c r="R159" s="33"/>
      <c r="S159" s="33"/>
      <c r="T159" s="33"/>
      <c r="U159" s="33"/>
      <c r="V159" s="33"/>
      <c r="W159" s="33"/>
      <c r="Y159" s="30"/>
    </row>
    <row r="160" spans="1:25" x14ac:dyDescent="0.35">
      <c r="A160" s="25">
        <f>A157+1</f>
        <v>125</v>
      </c>
      <c r="B160" s="75" t="s">
        <v>259</v>
      </c>
      <c r="C160" s="74" t="s">
        <v>164</v>
      </c>
      <c r="D160" s="4">
        <v>10</v>
      </c>
      <c r="E160" s="73">
        <v>737</v>
      </c>
      <c r="F160" s="76">
        <f t="shared" ref="F160:F165" si="95">E160*1.2</f>
        <v>884.4</v>
      </c>
      <c r="G160" s="76">
        <f t="shared" ref="G160:G167" si="96">D160*E160</f>
        <v>7370</v>
      </c>
      <c r="H160" s="76">
        <f t="shared" ref="H160:H167" si="97">D160*F160</f>
        <v>8844</v>
      </c>
      <c r="I160" s="73"/>
      <c r="J160" s="73"/>
      <c r="K160" s="73"/>
      <c r="L160" s="73"/>
      <c r="M160" s="73">
        <f t="shared" ref="M160:M168" si="98">G160+K160</f>
        <v>7370</v>
      </c>
      <c r="N160" s="24"/>
      <c r="O160" s="24"/>
      <c r="P160" s="24"/>
      <c r="R160" s="33"/>
      <c r="S160" s="33"/>
      <c r="T160" s="33"/>
      <c r="U160" s="33"/>
      <c r="V160" s="33"/>
      <c r="W160" s="33"/>
      <c r="Y160" s="30"/>
    </row>
    <row r="161" spans="1:25" x14ac:dyDescent="0.35">
      <c r="A161" s="25">
        <f t="shared" ref="A161:A168" si="99">A160+1</f>
        <v>126</v>
      </c>
      <c r="B161" s="75" t="s">
        <v>275</v>
      </c>
      <c r="C161" s="74" t="s">
        <v>164</v>
      </c>
      <c r="D161" s="4">
        <v>10</v>
      </c>
      <c r="E161" s="73">
        <v>556</v>
      </c>
      <c r="F161" s="76">
        <f t="shared" si="95"/>
        <v>667.19999999999993</v>
      </c>
      <c r="G161" s="76">
        <f t="shared" si="96"/>
        <v>5560</v>
      </c>
      <c r="H161" s="76">
        <f t="shared" si="97"/>
        <v>6671.9999999999991</v>
      </c>
      <c r="I161" s="73"/>
      <c r="J161" s="73"/>
      <c r="K161" s="73"/>
      <c r="L161" s="73"/>
      <c r="M161" s="73">
        <f t="shared" si="98"/>
        <v>5560</v>
      </c>
      <c r="N161" s="24"/>
      <c r="O161" s="24"/>
      <c r="P161" s="24"/>
      <c r="R161" s="33"/>
      <c r="S161" s="33"/>
      <c r="T161" s="33"/>
      <c r="U161" s="33"/>
      <c r="V161" s="33"/>
      <c r="W161" s="33"/>
      <c r="Y161" s="30"/>
    </row>
    <row r="162" spans="1:25" x14ac:dyDescent="0.35">
      <c r="A162" s="25">
        <f t="shared" si="99"/>
        <v>127</v>
      </c>
      <c r="B162" s="75" t="s">
        <v>166</v>
      </c>
      <c r="C162" s="74" t="s">
        <v>164</v>
      </c>
      <c r="D162" s="4">
        <v>10</v>
      </c>
      <c r="E162" s="73">
        <v>1266</v>
      </c>
      <c r="F162" s="76">
        <f t="shared" ref="F162:F163" si="100">E162*1.2</f>
        <v>1519.2</v>
      </c>
      <c r="G162" s="76">
        <f t="shared" ref="G162:G163" si="101">D162*E162</f>
        <v>12660</v>
      </c>
      <c r="H162" s="76">
        <f t="shared" ref="H162:H163" si="102">D162*F162</f>
        <v>15192</v>
      </c>
      <c r="I162" s="73"/>
      <c r="J162" s="73"/>
      <c r="K162" s="73"/>
      <c r="L162" s="73"/>
      <c r="M162" s="73">
        <f t="shared" ref="M162:M163" si="103">G162+K162</f>
        <v>12660</v>
      </c>
      <c r="N162" s="24"/>
      <c r="O162" s="24"/>
      <c r="P162" s="24"/>
      <c r="R162" s="33"/>
      <c r="S162" s="33"/>
      <c r="T162" s="33"/>
      <c r="U162" s="33"/>
      <c r="V162" s="33"/>
      <c r="W162" s="33"/>
      <c r="Y162" s="30"/>
    </row>
    <row r="163" spans="1:25" x14ac:dyDescent="0.35">
      <c r="A163" s="25">
        <f t="shared" si="99"/>
        <v>128</v>
      </c>
      <c r="B163" s="75" t="s">
        <v>262</v>
      </c>
      <c r="C163" s="74" t="s">
        <v>164</v>
      </c>
      <c r="D163" s="4">
        <v>10</v>
      </c>
      <c r="E163" s="73">
        <v>1031</v>
      </c>
      <c r="F163" s="76">
        <f t="shared" si="100"/>
        <v>1237.2</v>
      </c>
      <c r="G163" s="76">
        <f t="shared" si="101"/>
        <v>10310</v>
      </c>
      <c r="H163" s="76">
        <f t="shared" si="102"/>
        <v>12372</v>
      </c>
      <c r="I163" s="73"/>
      <c r="J163" s="73"/>
      <c r="K163" s="73"/>
      <c r="L163" s="73"/>
      <c r="M163" s="73">
        <f t="shared" si="103"/>
        <v>10310</v>
      </c>
      <c r="N163" s="24"/>
      <c r="O163" s="24"/>
      <c r="P163" s="24"/>
      <c r="R163" s="33"/>
      <c r="S163" s="33"/>
      <c r="T163" s="33"/>
      <c r="U163" s="33"/>
      <c r="V163" s="33"/>
      <c r="W163" s="33"/>
      <c r="Y163" s="30"/>
    </row>
    <row r="164" spans="1:25" x14ac:dyDescent="0.35">
      <c r="A164" s="25">
        <f t="shared" si="99"/>
        <v>129</v>
      </c>
      <c r="B164" s="75" t="s">
        <v>169</v>
      </c>
      <c r="C164" s="74" t="s">
        <v>170</v>
      </c>
      <c r="D164" s="4">
        <v>10</v>
      </c>
      <c r="E164" s="73">
        <v>425</v>
      </c>
      <c r="F164" s="76">
        <f t="shared" si="95"/>
        <v>510</v>
      </c>
      <c r="G164" s="76">
        <f t="shared" si="96"/>
        <v>4250</v>
      </c>
      <c r="H164" s="76">
        <f t="shared" si="97"/>
        <v>5100</v>
      </c>
      <c r="I164" s="73"/>
      <c r="J164" s="73"/>
      <c r="K164" s="73"/>
      <c r="L164" s="73"/>
      <c r="M164" s="73">
        <f t="shared" si="98"/>
        <v>4250</v>
      </c>
      <c r="N164" s="24"/>
      <c r="O164" s="24"/>
      <c r="P164" s="24"/>
      <c r="R164" s="33"/>
      <c r="S164" s="33"/>
      <c r="T164" s="33"/>
      <c r="U164" s="33"/>
      <c r="V164" s="33"/>
      <c r="W164" s="33"/>
      <c r="Y164" s="30"/>
    </row>
    <row r="165" spans="1:25" x14ac:dyDescent="0.3">
      <c r="A165" s="25">
        <f t="shared" si="99"/>
        <v>130</v>
      </c>
      <c r="B165" s="78" t="s">
        <v>171</v>
      </c>
      <c r="C165" s="65" t="s">
        <v>170</v>
      </c>
      <c r="D165" s="4">
        <v>10</v>
      </c>
      <c r="E165" s="73">
        <v>390</v>
      </c>
      <c r="F165" s="76">
        <f t="shared" si="95"/>
        <v>468</v>
      </c>
      <c r="G165" s="76">
        <f t="shared" si="96"/>
        <v>3900</v>
      </c>
      <c r="H165" s="76">
        <f t="shared" si="97"/>
        <v>4680</v>
      </c>
      <c r="I165" s="73"/>
      <c r="J165" s="73"/>
      <c r="K165" s="73"/>
      <c r="L165" s="73"/>
      <c r="M165" s="73">
        <f t="shared" si="98"/>
        <v>3900</v>
      </c>
      <c r="N165" s="24"/>
      <c r="O165" s="24"/>
      <c r="P165" s="24"/>
      <c r="R165" s="33"/>
      <c r="S165" s="33"/>
      <c r="T165" s="33"/>
      <c r="U165" s="33"/>
      <c r="V165" s="33"/>
      <c r="W165" s="33"/>
      <c r="Y165" s="30"/>
    </row>
    <row r="166" spans="1:25" x14ac:dyDescent="0.35">
      <c r="A166" s="25">
        <f t="shared" si="99"/>
        <v>131</v>
      </c>
      <c r="B166" s="79" t="s">
        <v>172</v>
      </c>
      <c r="C166" s="80" t="s">
        <v>173</v>
      </c>
      <c r="D166" s="81">
        <v>1.1200000000000001</v>
      </c>
      <c r="E166" s="73"/>
      <c r="F166" s="76"/>
      <c r="G166" s="76"/>
      <c r="H166" s="76"/>
      <c r="I166" s="73">
        <f>J166/1.2</f>
        <v>825</v>
      </c>
      <c r="J166" s="73">
        <v>990</v>
      </c>
      <c r="K166" s="73">
        <f t="shared" ref="K166" si="104">D166*I166</f>
        <v>924.00000000000011</v>
      </c>
      <c r="L166" s="73">
        <f t="shared" ref="L166" si="105">D166*J166</f>
        <v>1108.8000000000002</v>
      </c>
      <c r="M166" s="73">
        <f t="shared" si="98"/>
        <v>924.00000000000011</v>
      </c>
      <c r="N166" s="24"/>
      <c r="O166" s="24"/>
      <c r="P166" s="24" t="s">
        <v>245</v>
      </c>
      <c r="R166" s="33"/>
      <c r="S166" s="33"/>
      <c r="T166" s="33"/>
      <c r="U166" s="33"/>
      <c r="V166" s="33"/>
      <c r="W166" s="33"/>
      <c r="Y166" s="30"/>
    </row>
    <row r="167" spans="1:25" x14ac:dyDescent="0.35">
      <c r="A167" s="25">
        <f t="shared" si="99"/>
        <v>132</v>
      </c>
      <c r="B167" s="75" t="s">
        <v>174</v>
      </c>
      <c r="C167" s="74" t="s">
        <v>27</v>
      </c>
      <c r="D167" s="4">
        <v>30</v>
      </c>
      <c r="E167" s="73">
        <v>294</v>
      </c>
      <c r="F167" s="76">
        <f>E167*1.2</f>
        <v>352.8</v>
      </c>
      <c r="G167" s="76">
        <f t="shared" si="96"/>
        <v>8820</v>
      </c>
      <c r="H167" s="76">
        <f t="shared" si="97"/>
        <v>10584</v>
      </c>
      <c r="I167" s="73"/>
      <c r="J167" s="73"/>
      <c r="K167" s="73"/>
      <c r="L167" s="73"/>
      <c r="M167" s="73">
        <f t="shared" si="98"/>
        <v>8820</v>
      </c>
      <c r="N167" s="24"/>
      <c r="O167" s="24"/>
      <c r="P167" s="24"/>
      <c r="R167" s="33"/>
      <c r="S167" s="33"/>
      <c r="T167" s="33"/>
      <c r="U167" s="33"/>
      <c r="V167" s="33"/>
      <c r="W167" s="33"/>
      <c r="Y167" s="30"/>
    </row>
    <row r="168" spans="1:25" ht="84" x14ac:dyDescent="0.35">
      <c r="A168" s="25">
        <f t="shared" si="99"/>
        <v>133</v>
      </c>
      <c r="B168" s="105" t="s">
        <v>276</v>
      </c>
      <c r="C168" s="29" t="s">
        <v>173</v>
      </c>
      <c r="D168" s="77">
        <v>20</v>
      </c>
      <c r="E168" s="29"/>
      <c r="F168" s="28"/>
      <c r="G168" s="28"/>
      <c r="H168" s="28"/>
      <c r="I168" s="29">
        <f t="shared" ref="I168" si="106">J168/1.2</f>
        <v>347.5</v>
      </c>
      <c r="J168" s="29">
        <v>417</v>
      </c>
      <c r="K168" s="29">
        <f t="shared" ref="K168" si="107">D168*I168</f>
        <v>6950</v>
      </c>
      <c r="L168" s="29">
        <f t="shared" ref="L168" si="108">D168*J168</f>
        <v>8340</v>
      </c>
      <c r="M168" s="29">
        <f t="shared" si="98"/>
        <v>6950</v>
      </c>
      <c r="N168" s="24"/>
      <c r="O168" s="24"/>
      <c r="P168" s="24" t="s">
        <v>277</v>
      </c>
      <c r="R168" s="33"/>
      <c r="S168" s="33"/>
      <c r="T168" s="33"/>
      <c r="U168" s="33"/>
      <c r="V168" s="33"/>
      <c r="W168" s="33"/>
      <c r="Y168" s="30"/>
    </row>
    <row r="169" spans="1:25" s="88" customFormat="1" x14ac:dyDescent="0.35">
      <c r="A169" s="82"/>
      <c r="B169" s="83" t="s">
        <v>175</v>
      </c>
      <c r="C169" s="84"/>
      <c r="D169" s="85"/>
      <c r="E169" s="86"/>
      <c r="F169" s="87"/>
      <c r="G169" s="87">
        <f>SUM(G160:G168)</f>
        <v>52870</v>
      </c>
      <c r="H169" s="87">
        <f>SUM(H160:H168)</f>
        <v>63444</v>
      </c>
      <c r="I169" s="87"/>
      <c r="J169" s="87"/>
      <c r="K169" s="87">
        <f>SUM(K160:K168)</f>
        <v>7874</v>
      </c>
      <c r="L169" s="87">
        <f>SUM(L160:L168)</f>
        <v>9448.7999999999993</v>
      </c>
      <c r="M169" s="87">
        <f>SUM(M160:M168)</f>
        <v>60744</v>
      </c>
      <c r="N169" s="89"/>
      <c r="O169" s="89"/>
      <c r="P169" s="89"/>
      <c r="R169" s="90"/>
      <c r="S169" s="90"/>
    </row>
    <row r="170" spans="1:25" x14ac:dyDescent="0.3">
      <c r="A170" s="25"/>
      <c r="B170" s="46" t="s">
        <v>21</v>
      </c>
      <c r="C170" s="62"/>
      <c r="D170" s="32"/>
      <c r="E170" s="29"/>
      <c r="F170" s="29"/>
      <c r="G170" s="32">
        <f>G20+G29+G59+G66+G103+G120+G145+G153+G158+G169</f>
        <v>436612.31000000006</v>
      </c>
      <c r="H170" s="32">
        <f>H20+H29+H59+H66+H103+H120+H145+H153+H158+H169</f>
        <v>523934.772</v>
      </c>
      <c r="I170" s="32"/>
      <c r="J170" s="47"/>
      <c r="K170" s="32">
        <f>K20+K29+K59+K66+K103+K120+K145+K153+K158+K169</f>
        <v>465654.07191666664</v>
      </c>
      <c r="L170" s="32">
        <f>L20+L29+L59+L66+L103+L120+L145+L153+L158+L169</f>
        <v>558784.88630000013</v>
      </c>
      <c r="M170" s="32">
        <f>M20+M29+M59+M66+M103+M120+M145+M153+M158+M169</f>
        <v>902266.38191666675</v>
      </c>
      <c r="N170" s="24"/>
      <c r="O170" s="24"/>
      <c r="P170" s="24"/>
      <c r="R170" s="33"/>
      <c r="T170" s="33"/>
      <c r="U170" s="33"/>
    </row>
    <row r="171" spans="1:25" x14ac:dyDescent="0.35">
      <c r="A171" s="25"/>
      <c r="B171" s="143" t="s">
        <v>157</v>
      </c>
      <c r="C171" s="144"/>
      <c r="D171" s="144"/>
      <c r="E171" s="144"/>
      <c r="F171" s="144"/>
      <c r="G171" s="144"/>
      <c r="H171" s="144"/>
      <c r="I171" s="144"/>
      <c r="J171" s="144"/>
      <c r="K171" s="144"/>
      <c r="L171" s="145"/>
      <c r="M171" s="48">
        <f>(G170)*0.05</f>
        <v>21830.615500000004</v>
      </c>
      <c r="N171" s="24"/>
      <c r="O171" s="24"/>
      <c r="P171" s="24"/>
      <c r="R171" s="33"/>
      <c r="T171" s="33"/>
      <c r="U171" s="33"/>
    </row>
    <row r="172" spans="1:25" x14ac:dyDescent="0.35">
      <c r="A172" s="25"/>
      <c r="B172" s="143" t="s">
        <v>14</v>
      </c>
      <c r="C172" s="144"/>
      <c r="D172" s="144"/>
      <c r="E172" s="144"/>
      <c r="F172" s="144"/>
      <c r="G172" s="144"/>
      <c r="H172" s="144"/>
      <c r="I172" s="144"/>
      <c r="J172" s="144"/>
      <c r="K172" s="144"/>
      <c r="L172" s="145"/>
      <c r="M172" s="48">
        <f>(G170)*0.02</f>
        <v>8732.2462000000014</v>
      </c>
      <c r="N172" s="24"/>
      <c r="O172" s="24"/>
      <c r="P172" s="24"/>
    </row>
    <row r="173" spans="1:25" x14ac:dyDescent="0.35">
      <c r="A173" s="25"/>
      <c r="B173" s="143" t="s">
        <v>158</v>
      </c>
      <c r="C173" s="144"/>
      <c r="D173" s="144"/>
      <c r="E173" s="144"/>
      <c r="F173" s="144"/>
      <c r="G173" s="144"/>
      <c r="H173" s="144"/>
      <c r="I173" s="144"/>
      <c r="J173" s="144"/>
      <c r="K173" s="144"/>
      <c r="L173" s="145"/>
      <c r="M173" s="48">
        <f>K170*0.05</f>
        <v>23282.703595833333</v>
      </c>
      <c r="N173" s="24"/>
      <c r="O173" s="24"/>
      <c r="P173" s="24"/>
    </row>
    <row r="174" spans="1:25" x14ac:dyDescent="0.35">
      <c r="A174" s="140" t="s">
        <v>23</v>
      </c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2"/>
      <c r="M174" s="64">
        <f>SUM(G170,K170,M171,M172,M173)</f>
        <v>956111.94721250003</v>
      </c>
      <c r="N174" s="24"/>
      <c r="O174" s="24"/>
      <c r="P174" s="24"/>
    </row>
    <row r="175" spans="1:25" x14ac:dyDescent="0.35">
      <c r="A175" s="140" t="s">
        <v>15</v>
      </c>
      <c r="B175" s="141"/>
      <c r="C175" s="141"/>
      <c r="D175" s="141"/>
      <c r="E175" s="141"/>
      <c r="F175" s="141"/>
      <c r="G175" s="141"/>
      <c r="H175" s="141"/>
      <c r="I175" s="141"/>
      <c r="J175" s="141"/>
      <c r="K175" s="141"/>
      <c r="L175" s="142"/>
      <c r="M175" s="49">
        <f>M174*0.2</f>
        <v>191222.38944250002</v>
      </c>
      <c r="N175" s="24"/>
      <c r="O175" s="24"/>
      <c r="P175" s="24"/>
    </row>
    <row r="176" spans="1:25" x14ac:dyDescent="0.35">
      <c r="A176" s="140" t="s">
        <v>22</v>
      </c>
      <c r="B176" s="141"/>
      <c r="C176" s="141"/>
      <c r="D176" s="141"/>
      <c r="E176" s="141"/>
      <c r="F176" s="141"/>
      <c r="G176" s="141"/>
      <c r="H176" s="141"/>
      <c r="I176" s="141"/>
      <c r="J176" s="141"/>
      <c r="K176" s="141"/>
      <c r="L176" s="142"/>
      <c r="M176" s="49">
        <f>M174+M175+0.005</f>
        <v>1147334.3416549999</v>
      </c>
      <c r="N176" s="24"/>
      <c r="O176" s="24"/>
      <c r="P176" s="24"/>
    </row>
    <row r="177" spans="1:4" x14ac:dyDescent="0.3">
      <c r="A177" s="50"/>
    </row>
    <row r="178" spans="1:4" x14ac:dyDescent="0.3">
      <c r="A178" s="50"/>
    </row>
    <row r="179" spans="1:4" x14ac:dyDescent="0.3">
      <c r="A179" s="50"/>
      <c r="B179" s="51"/>
    </row>
    <row r="182" spans="1:4" x14ac:dyDescent="0.3">
      <c r="A182" s="52"/>
      <c r="B182" s="53"/>
      <c r="C182" s="54"/>
      <c r="D182" s="54"/>
    </row>
    <row r="183" spans="1:4" x14ac:dyDescent="0.3">
      <c r="A183" s="52"/>
      <c r="B183" s="53"/>
      <c r="C183" s="54"/>
      <c r="D183" s="54"/>
    </row>
    <row r="189" spans="1:4" x14ac:dyDescent="0.3">
      <c r="A189" s="50"/>
    </row>
    <row r="190" spans="1:4" x14ac:dyDescent="0.3">
      <c r="A190" s="50"/>
      <c r="D190" s="30"/>
    </row>
    <row r="191" spans="1:4" x14ac:dyDescent="0.3">
      <c r="A191" s="50"/>
    </row>
    <row r="192" spans="1:4" x14ac:dyDescent="0.3">
      <c r="A192" s="50"/>
    </row>
    <row r="193" spans="1:4" x14ac:dyDescent="0.3">
      <c r="A193" s="50"/>
    </row>
    <row r="194" spans="1:4" x14ac:dyDescent="0.3">
      <c r="A194" s="50"/>
    </row>
    <row r="195" spans="1:4" x14ac:dyDescent="0.3">
      <c r="A195" s="50"/>
    </row>
    <row r="196" spans="1:4" x14ac:dyDescent="0.3">
      <c r="A196" s="50"/>
    </row>
    <row r="197" spans="1:4" x14ac:dyDescent="0.3">
      <c r="A197" s="50"/>
    </row>
    <row r="198" spans="1:4" x14ac:dyDescent="0.3">
      <c r="A198" s="50"/>
    </row>
    <row r="199" spans="1:4" x14ac:dyDescent="0.3">
      <c r="A199" s="50"/>
    </row>
    <row r="204" spans="1:4" x14ac:dyDescent="0.3">
      <c r="A204" s="50"/>
      <c r="B204" s="55"/>
    </row>
    <row r="205" spans="1:4" x14ac:dyDescent="0.3">
      <c r="A205" s="50"/>
      <c r="C205" s="55"/>
    </row>
    <row r="206" spans="1:4" x14ac:dyDescent="0.3">
      <c r="A206" s="50"/>
      <c r="C206" s="56"/>
    </row>
    <row r="207" spans="1:4" x14ac:dyDescent="0.3">
      <c r="A207" s="50"/>
      <c r="B207" s="51"/>
      <c r="C207" s="56"/>
      <c r="D207" s="56"/>
    </row>
    <row r="208" spans="1:4" x14ac:dyDescent="0.3">
      <c r="A208" s="50"/>
    </row>
    <row r="209" spans="1:4" x14ac:dyDescent="0.3">
      <c r="A209" s="50"/>
    </row>
    <row r="210" spans="1:4" x14ac:dyDescent="0.3">
      <c r="A210" s="50"/>
      <c r="B210" s="51"/>
    </row>
    <row r="213" spans="1:4" x14ac:dyDescent="0.3">
      <c r="A213" s="52"/>
      <c r="B213" s="53"/>
      <c r="C213" s="54"/>
      <c r="D213" s="54"/>
    </row>
    <row r="214" spans="1:4" x14ac:dyDescent="0.3">
      <c r="A214" s="52"/>
      <c r="B214" s="53"/>
      <c r="C214" s="54"/>
      <c r="D214" s="54"/>
    </row>
    <row r="215" spans="1:4" x14ac:dyDescent="0.3">
      <c r="A215" s="52"/>
      <c r="B215" s="53"/>
      <c r="C215" s="54"/>
      <c r="D215" s="54"/>
    </row>
    <row r="216" spans="1:4" x14ac:dyDescent="0.3">
      <c r="B216" s="56"/>
      <c r="C216" s="56"/>
      <c r="D216" s="15"/>
    </row>
  </sheetData>
  <mergeCells count="29">
    <mergeCell ref="A176:L176"/>
    <mergeCell ref="B172:L172"/>
    <mergeCell ref="A175:L175"/>
    <mergeCell ref="B171:L171"/>
    <mergeCell ref="B173:L173"/>
    <mergeCell ref="A174:L174"/>
    <mergeCell ref="A7:M7"/>
    <mergeCell ref="A16:A17"/>
    <mergeCell ref="D16:D17"/>
    <mergeCell ref="A11:M11"/>
    <mergeCell ref="A12:B12"/>
    <mergeCell ref="B13:I13"/>
    <mergeCell ref="M16:M17"/>
    <mergeCell ref="H14:I14"/>
    <mergeCell ref="E16:H16"/>
    <mergeCell ref="I16:L16"/>
    <mergeCell ref="B16:B17"/>
    <mergeCell ref="C16:C17"/>
    <mergeCell ref="B1:M1"/>
    <mergeCell ref="B2:M2"/>
    <mergeCell ref="B4:M4"/>
    <mergeCell ref="A5:M5"/>
    <mergeCell ref="A6:M6"/>
    <mergeCell ref="N16:N17"/>
    <mergeCell ref="O16:O17"/>
    <mergeCell ref="P16:P17"/>
    <mergeCell ref="A10:M10"/>
    <mergeCell ref="A8:M8"/>
    <mergeCell ref="A9:M9"/>
  </mergeCells>
  <phoneticPr fontId="17" type="noConversion"/>
  <hyperlinks>
    <hyperlink ref="P32" r:id="rId1" xr:uid="{D0105419-0555-439E-8566-8E17F99DEAAE}"/>
    <hyperlink ref="P33" r:id="rId2" xr:uid="{790978B6-9825-4609-B930-8EF2C8DBDFEC}"/>
    <hyperlink ref="P34" r:id="rId3" xr:uid="{95301712-8CBB-4BEB-A5D7-41EDBBAE81CE}"/>
    <hyperlink ref="P36" r:id="rId4" location="searchQuery=%D0%B4%D1%8E%D0%B1%D0%B5%D0%BB%D1%8C-%D0%B3%D0%B2%D0%BE%D0%B7%D0%B4%D1%8C++6*40+%D0%BC%D0%BC&amp;searchType=srp" xr:uid="{3D00C3A9-546C-416C-ACBE-8D0927A23BAA}"/>
    <hyperlink ref="P35" r:id="rId5" xr:uid="{AFEB8E13-8927-4BA4-B64F-ECDEEC29548E}"/>
    <hyperlink ref="P38" r:id="rId6" xr:uid="{0535463D-0AE2-430E-A24E-894383F38A81}"/>
    <hyperlink ref="P40" r:id="rId7" xr:uid="{E5114352-11EB-432F-AC2B-915721539E9E}"/>
    <hyperlink ref="P41" r:id="rId8" xr:uid="{318C942C-D0E5-451C-AF9F-E1FB8791033F}"/>
    <hyperlink ref="P42" r:id="rId9" xr:uid="{B666DD6B-763D-4A8D-A0AB-F9EBB3DE6F36}"/>
    <hyperlink ref="P46" r:id="rId10" xr:uid="{D7913AEA-44B3-4087-B06F-FC5793E7DE93}"/>
    <hyperlink ref="P48" r:id="rId11" xr:uid="{5B955E6D-9F10-4B35-BE71-72B085C2C719}"/>
    <hyperlink ref="P51" r:id="rId12" xr:uid="{9FC5949D-735B-41F3-9426-B6E5644ABCEC}"/>
    <hyperlink ref="P55" r:id="rId13" xr:uid="{7F43122A-F324-40D4-86C2-6255DB27D695}"/>
    <hyperlink ref="P82" r:id="rId14" xr:uid="{2ED9DA81-F8D7-4A1C-A6F2-D4C097ADE4EC}"/>
    <hyperlink ref="P44" r:id="rId15" location="searchQuery=%D0%B4%D1%8E%D0%B1%D0%B5%D0%BB%D1%8C-%D0%B3%D0%B2%D0%BE%D0%B7%D0%B4%D1%8C++6*40+%D0%BC%D0%BC&amp;searchType=srp" xr:uid="{BA84686C-9CB3-4683-A774-4D7E3D432888}"/>
    <hyperlink ref="P43" r:id="rId16" xr:uid="{02520722-0DE4-48E9-8DF0-D15D667B1F0F}"/>
    <hyperlink ref="P73" r:id="rId17" xr:uid="{02854EB2-31A6-4FBE-A4F5-93CCF34B983D}"/>
    <hyperlink ref="P74" r:id="rId18" xr:uid="{C46B81B4-8940-4E1C-AAB0-51EE1F4C6FE8}"/>
    <hyperlink ref="P76" r:id="rId19" xr:uid="{4775F2DC-72C3-48D7-9BB1-BCED13EB418C}"/>
    <hyperlink ref="P78" r:id="rId20" xr:uid="{C9367C9D-586C-4903-B580-300A1249A699}"/>
    <hyperlink ref="P80" r:id="rId21" xr:uid="{F9C51B6B-7E6A-4B32-88EA-2F5E8A472A7C}"/>
    <hyperlink ref="P88" r:id="rId22" xr:uid="{6DB1B310-FCFB-4AFB-ACB6-A720531CD3DF}"/>
    <hyperlink ref="P89" r:id="rId23" xr:uid="{255699EF-96CC-44B7-B9F6-DB54572D493A}"/>
    <hyperlink ref="P91" r:id="rId24" xr:uid="{086B842F-D1A5-49AB-AD92-7482C2D81F4A}"/>
    <hyperlink ref="P92" r:id="rId25" xr:uid="{0777E4D7-76E9-44AB-AA41-70405F0E2E5F}"/>
    <hyperlink ref="P94" r:id="rId26" xr:uid="{91618FEA-D0AE-46C2-A836-C717B87F3270}"/>
    <hyperlink ref="P96" r:id="rId27" xr:uid="{80FD4580-6FEC-4D10-949C-1B2F228CB781}"/>
    <hyperlink ref="P98" r:id="rId28" xr:uid="{16628012-806D-44CD-B212-5F961CBB064C}"/>
    <hyperlink ref="P100" r:id="rId29" xr:uid="{3A2A79C9-27CC-4745-8FFB-904E5693C048}"/>
    <hyperlink ref="P102" r:id="rId30" xr:uid="{DC4AB3FB-C7F8-466E-BAB5-8DA909D3B64B}"/>
    <hyperlink ref="P106" r:id="rId31" xr:uid="{6639C0A5-46D4-4B78-900E-166578B5F8FB}"/>
    <hyperlink ref="P109" r:id="rId32" xr:uid="{6D689ACB-87B7-4E4C-B98E-BDA405565401}"/>
    <hyperlink ref="P108" r:id="rId33" xr:uid="{39D0979F-E797-4393-B73A-97639F2DB840}"/>
    <hyperlink ref="P110" r:id="rId34" xr:uid="{3F7C2790-D452-4591-9AF6-65D7F3A8E9BC}"/>
    <hyperlink ref="P119" r:id="rId35" xr:uid="{4F87802F-2587-4E8A-935C-D304DB964BE9}"/>
    <hyperlink ref="P123" r:id="rId36" display="https://moscow.petrovich.ru/product/140391/?utm_source=yandex&amp;utm_medium=cpc&amp;utm_campaign=MSK|Performance|Inzhenernye_sistemy|110599717&amp;utm_content=gid|5445544105|pos|premium1|src|none|source_typesearch|dvc|desktop|ad|1843406032232386387&amp;utm_term=51529339658|---autotargeting|reg|Moscow&amp;utm_id=yandex_110599717&amp;referrer=reattribution%3D1&amp;yclid=4399353873291280383" xr:uid="{778E8584-B4D8-41FC-A3C7-0FDD70253FDF}"/>
    <hyperlink ref="P128" r:id="rId37" display="https://moscow.petrovich.ru/product/140412/?utm_source=yandex&amp;utm_medium=cpc&amp;utm_campaign=MSK%7CPerformance%7CKrepezh%7C111790862&amp;utm_content=gid%7C5456315842%7Cpos%7Cpremium1%7Csrc%7Cnone%7Csource_typesearch%7Cdvc%7Cdesktop%7Cad%7C1843592823581024685&amp;utm_term=52117825917%7C---autotargeting%7Creg%7CМосква&amp;utm_id=yandex_111790862&amp;referrer=reattribution%3D1&amp;yclid=8187348644438736895" xr:uid="{C69CA407-C839-4036-AC0F-1717E0B457F6}"/>
    <hyperlink ref="P130" r:id="rId38" xr:uid="{237B4A5F-82BC-48D2-B347-A7B72630F962}"/>
    <hyperlink ref="P132" r:id="rId39" display="https://moscow.petrovich.ru/product/638523/?utm_source=yandex&amp;utm_medium=cpc&amp;utm_campaign=MSK|Merchant|Inzhenernye_sistemy|111729622&amp;utm_content=gid|5455563853|pos|dynamic_places1|src|yandex.ru|source_typesearch|dvc|desktop|ad|16213674850&amp;utm_term=52083461957|---autotargeting|reg|Moscow&amp;utm_id=yandex_111729622&amp;referrer=reattribution%3D1&amp;yclid=3500519401493889023" xr:uid="{EEE4C3CB-51D5-4CC2-8662-125692DC564A}"/>
    <hyperlink ref="P135" r:id="rId40" xr:uid="{51AD4EFA-2AF3-4AFE-A026-E222D9D453C7}"/>
    <hyperlink ref="P139" r:id="rId41" xr:uid="{15D00D00-0172-4011-AEA9-596705D64180}"/>
    <hyperlink ref="P141" r:id="rId42" xr:uid="{D8FC09DE-6C89-4F87-8742-C70EA9159A8B}"/>
    <hyperlink ref="P143" r:id="rId43" xr:uid="{8CE6DFC9-5256-4293-B71E-8D1070ECD3BB}"/>
    <hyperlink ref="P150" r:id="rId44" xr:uid="{9A3BE350-FB38-4F52-8BD9-6418994ECEAD}"/>
    <hyperlink ref="P115" r:id="rId45" xr:uid="{7A4709B2-AFAC-4136-90A2-0E81CDFCCCB4}"/>
  </hyperlinks>
  <pageMargins left="0.59055118110236227" right="0.19685039370078741" top="0.55118110236220474" bottom="0.55118110236220474" header="0.31496062992125984" footer="0.31496062992125984"/>
  <pageSetup paperSize="9" scale="96" orientation="landscape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A6DE3-EBB9-486B-9154-072DD937BE2B}">
  <dimension ref="A1:A24"/>
  <sheetViews>
    <sheetView workbookViewId="0">
      <selection activeCell="D3" sqref="D3"/>
    </sheetView>
  </sheetViews>
  <sheetFormatPr defaultRowHeight="14.5" x14ac:dyDescent="0.35"/>
  <cols>
    <col min="1" max="1" width="17.1796875" customWidth="1"/>
  </cols>
  <sheetData>
    <row r="1" spans="1:1" ht="30" x14ac:dyDescent="0.35">
      <c r="A1" s="104" t="s">
        <v>254</v>
      </c>
    </row>
    <row r="2" spans="1:1" ht="30" x14ac:dyDescent="0.35">
      <c r="A2" s="104" t="s">
        <v>255</v>
      </c>
    </row>
    <row r="3" spans="1:1" ht="30" x14ac:dyDescent="0.35">
      <c r="A3" s="104" t="s">
        <v>256</v>
      </c>
    </row>
    <row r="4" spans="1:1" ht="30" x14ac:dyDescent="0.35">
      <c r="A4" s="104" t="s">
        <v>257</v>
      </c>
    </row>
    <row r="5" spans="1:1" ht="30" x14ac:dyDescent="0.35">
      <c r="A5" s="104" t="s">
        <v>258</v>
      </c>
    </row>
    <row r="6" spans="1:1" ht="30" x14ac:dyDescent="0.35">
      <c r="A6" s="104" t="s">
        <v>259</v>
      </c>
    </row>
    <row r="7" spans="1:1" ht="30" x14ac:dyDescent="0.35">
      <c r="A7" s="104" t="s">
        <v>260</v>
      </c>
    </row>
    <row r="8" spans="1:1" ht="30" x14ac:dyDescent="0.35">
      <c r="A8" s="104" t="s">
        <v>261</v>
      </c>
    </row>
    <row r="9" spans="1:1" ht="30" x14ac:dyDescent="0.35">
      <c r="A9" s="104" t="s">
        <v>165</v>
      </c>
    </row>
    <row r="10" spans="1:1" ht="30" x14ac:dyDescent="0.35">
      <c r="A10" s="104" t="s">
        <v>163</v>
      </c>
    </row>
    <row r="11" spans="1:1" ht="30" x14ac:dyDescent="0.35">
      <c r="A11" s="104" t="s">
        <v>167</v>
      </c>
    </row>
    <row r="12" spans="1:1" ht="30" x14ac:dyDescent="0.35">
      <c r="A12" s="104" t="s">
        <v>166</v>
      </c>
    </row>
    <row r="13" spans="1:1" ht="30" x14ac:dyDescent="0.35">
      <c r="A13" s="104" t="s">
        <v>262</v>
      </c>
    </row>
    <row r="14" spans="1:1" ht="30" x14ac:dyDescent="0.35">
      <c r="A14" s="104" t="s">
        <v>263</v>
      </c>
    </row>
    <row r="15" spans="1:1" ht="30" x14ac:dyDescent="0.35">
      <c r="A15" s="104" t="s">
        <v>264</v>
      </c>
    </row>
    <row r="16" spans="1:1" ht="30" x14ac:dyDescent="0.35">
      <c r="A16" s="104" t="s">
        <v>168</v>
      </c>
    </row>
    <row r="17" spans="1:1" ht="30" x14ac:dyDescent="0.35">
      <c r="A17" s="104" t="s">
        <v>265</v>
      </c>
    </row>
    <row r="18" spans="1:1" ht="30" x14ac:dyDescent="0.35">
      <c r="A18" s="104" t="s">
        <v>266</v>
      </c>
    </row>
    <row r="19" spans="1:1" ht="30" x14ac:dyDescent="0.35">
      <c r="A19" s="104" t="s">
        <v>267</v>
      </c>
    </row>
    <row r="20" spans="1:1" ht="30" x14ac:dyDescent="0.35">
      <c r="A20" s="104" t="s">
        <v>268</v>
      </c>
    </row>
    <row r="21" spans="1:1" ht="20" x14ac:dyDescent="0.35">
      <c r="A21" s="104" t="s">
        <v>269</v>
      </c>
    </row>
    <row r="22" spans="1:1" ht="20" x14ac:dyDescent="0.35">
      <c r="A22" s="104" t="s">
        <v>270</v>
      </c>
    </row>
    <row r="23" spans="1:1" ht="20" x14ac:dyDescent="0.35">
      <c r="A23" s="104" t="s">
        <v>271</v>
      </c>
    </row>
    <row r="24" spans="1:1" ht="20" x14ac:dyDescent="0.35">
      <c r="A24" s="104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 СМР</vt:lpstr>
      <vt:lpstr>Лист1</vt:lpstr>
      <vt:lpstr>'Смета СМР'!Область_печати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2025-11-17T06:36:33Z</dcterms:modified>
</cp:coreProperties>
</file>